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30" i="1" l="1"/>
  <c r="B30" i="1"/>
  <c r="Q14" i="1"/>
  <c r="P14" i="1"/>
  <c r="D14" i="1"/>
  <c r="L14" i="1" s="1"/>
  <c r="C14" i="1"/>
  <c r="K14" i="1" s="1"/>
  <c r="B14" i="1"/>
  <c r="E22" i="1" s="1"/>
  <c r="A14" i="1"/>
  <c r="B18" i="1" l="1"/>
  <c r="B22" i="1"/>
  <c r="H22" i="1" s="1"/>
  <c r="H30" i="1"/>
  <c r="I14" i="1"/>
  <c r="J14" i="1"/>
  <c r="E18" i="1"/>
  <c r="H18" i="1" s="1"/>
  <c r="K7" i="1"/>
  <c r="L7" i="1" s="1"/>
  <c r="J7" i="1"/>
  <c r="C7" i="1"/>
  <c r="B7" i="1"/>
  <c r="A7" i="1"/>
  <c r="F10" i="1" l="1"/>
  <c r="E10" i="1"/>
  <c r="G10" i="1"/>
  <c r="H10" i="1" s="1"/>
  <c r="C18" i="1"/>
  <c r="D18" i="1" s="1"/>
  <c r="C30" i="1"/>
  <c r="D30" i="1" s="1"/>
  <c r="C22" i="1"/>
  <c r="D22" i="1" s="1"/>
  <c r="F30" i="1"/>
  <c r="F22" i="1"/>
  <c r="F18" i="1"/>
  <c r="G18" i="1" l="1"/>
  <c r="I18" i="1"/>
  <c r="K18" i="1" s="1"/>
  <c r="G22" i="1"/>
  <c r="I22" i="1"/>
  <c r="K22" i="1" s="1"/>
  <c r="I30" i="1"/>
  <c r="K30" i="1" s="1"/>
  <c r="G30" i="1"/>
</calcChain>
</file>

<file path=xl/sharedStrings.xml><?xml version="1.0" encoding="utf-8"?>
<sst xmlns="http://schemas.openxmlformats.org/spreadsheetml/2006/main" count="71" uniqueCount="63">
  <si>
    <t>One Eye</t>
  </si>
  <si>
    <t>No</t>
  </si>
  <si>
    <t>Yes</t>
  </si>
  <si>
    <t>Placebo</t>
  </si>
  <si>
    <t>Treatment</t>
  </si>
  <si>
    <t>Two Eyes</t>
  </si>
  <si>
    <t>None</t>
  </si>
  <si>
    <t>One</t>
  </si>
  <si>
    <t>Both</t>
  </si>
  <si>
    <t>Total</t>
  </si>
  <si>
    <t>f1</t>
  </si>
  <si>
    <t>m1</t>
  </si>
  <si>
    <t>v1</t>
  </si>
  <si>
    <t>f2</t>
  </si>
  <si>
    <t>m2</t>
  </si>
  <si>
    <t>v2</t>
  </si>
  <si>
    <t>f</t>
  </si>
  <si>
    <t>m</t>
  </si>
  <si>
    <t>v</t>
  </si>
  <si>
    <t>Q_cmh</t>
  </si>
  <si>
    <t>p11</t>
  </si>
  <si>
    <t>p10</t>
  </si>
  <si>
    <t>g21</t>
  </si>
  <si>
    <t>g20</t>
  </si>
  <si>
    <t>v11</t>
  </si>
  <si>
    <t>v10</t>
  </si>
  <si>
    <t>v21</t>
  </si>
  <si>
    <t>v20</t>
  </si>
  <si>
    <t>w1</t>
  </si>
  <si>
    <t>w2</t>
  </si>
  <si>
    <t>q1</t>
  </si>
  <si>
    <t>V_q1</t>
  </si>
  <si>
    <t>q0</t>
  </si>
  <si>
    <t>V_q0</t>
  </si>
  <si>
    <t>d=q1 - q0</t>
  </si>
  <si>
    <t>V_d=V_q1 + V_q0</t>
  </si>
  <si>
    <t>q1_tilde</t>
  </si>
  <si>
    <t>V_q1_tilde</t>
  </si>
  <si>
    <t>q0_tilde</t>
  </si>
  <si>
    <t>V_q0_tilde</t>
  </si>
  <si>
    <t>Not adjusted for strata</t>
  </si>
  <si>
    <t>q1_star</t>
  </si>
  <si>
    <t>V_q1_star</t>
  </si>
  <si>
    <t>q0_star</t>
  </si>
  <si>
    <t>V_q0_star</t>
  </si>
  <si>
    <t>SE_q1</t>
  </si>
  <si>
    <t>SE_q0</t>
  </si>
  <si>
    <t>SE_d</t>
  </si>
  <si>
    <t>SE_q1_tilde</t>
  </si>
  <si>
    <t>SE_q0_tilde</t>
  </si>
  <si>
    <t>SE_q1_star</t>
  </si>
  <si>
    <t>SE_q0_star</t>
  </si>
  <si>
    <t>d_tilde</t>
  </si>
  <si>
    <t>V_d_tilde</t>
  </si>
  <si>
    <t>SE_d_tilde</t>
  </si>
  <si>
    <t>d_star</t>
  </si>
  <si>
    <t>V_d_star</t>
  </si>
  <si>
    <t>SE_d_star</t>
  </si>
  <si>
    <t>Proprotions for favorable outcomes</t>
  </si>
  <si>
    <t>Test:</t>
  </si>
  <si>
    <t>Placebo:</t>
  </si>
  <si>
    <t>Difference:</t>
  </si>
  <si>
    <t>MHC weighted proportions: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</si>
</sst>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2" fillId="0" borderId="0" xfId="0" applyFont="1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13" workbookViewId="0">
      <selection activeCell="D35" sqref="D35"/>
    </sheetView>
  </sheetViews>
  <sheetFormatPr defaultRowHeight="14.25" x14ac:dyDescent="0.45"/>
  <sheetData>
    <row r="1" spans="1:17" x14ac:dyDescent="0.45">
      <c r="A1" s="1" t="s">
        <v>0</v>
      </c>
      <c r="B1" t="s">
        <v>1</v>
      </c>
      <c r="C1" t="s">
        <v>2</v>
      </c>
      <c r="D1" t="s">
        <v>9</v>
      </c>
      <c r="J1" s="1" t="s">
        <v>5</v>
      </c>
      <c r="K1" t="s">
        <v>6</v>
      </c>
      <c r="L1" t="s">
        <v>7</v>
      </c>
      <c r="M1" t="s">
        <v>8</v>
      </c>
      <c r="N1" t="s">
        <v>9</v>
      </c>
    </row>
    <row r="2" spans="1:17" x14ac:dyDescent="0.45">
      <c r="A2" t="s">
        <v>3</v>
      </c>
      <c r="B2">
        <v>25</v>
      </c>
      <c r="C2">
        <v>3</v>
      </c>
      <c r="D2">
        <v>28</v>
      </c>
      <c r="J2" t="s">
        <v>3</v>
      </c>
      <c r="K2">
        <v>5</v>
      </c>
      <c r="L2">
        <v>2</v>
      </c>
      <c r="M2">
        <v>0</v>
      </c>
      <c r="N2">
        <v>7</v>
      </c>
    </row>
    <row r="3" spans="1:17" x14ac:dyDescent="0.45">
      <c r="A3" t="s">
        <v>4</v>
      </c>
      <c r="B3">
        <v>20</v>
      </c>
      <c r="C3">
        <v>8</v>
      </c>
      <c r="D3">
        <v>28</v>
      </c>
      <c r="J3" t="s">
        <v>4</v>
      </c>
      <c r="K3">
        <v>3</v>
      </c>
      <c r="L3">
        <v>2</v>
      </c>
      <c r="M3">
        <v>1</v>
      </c>
      <c r="N3">
        <v>6</v>
      </c>
    </row>
    <row r="4" spans="1:17" x14ac:dyDescent="0.45">
      <c r="A4" t="s">
        <v>9</v>
      </c>
      <c r="B4">
        <v>45</v>
      </c>
      <c r="C4">
        <v>11</v>
      </c>
      <c r="D4">
        <v>56</v>
      </c>
      <c r="J4" t="s">
        <v>9</v>
      </c>
      <c r="K4">
        <v>8</v>
      </c>
      <c r="L4">
        <v>4</v>
      </c>
      <c r="M4">
        <v>1</v>
      </c>
      <c r="N4">
        <v>13</v>
      </c>
    </row>
    <row r="6" spans="1:17" x14ac:dyDescent="0.45">
      <c r="A6" t="s">
        <v>10</v>
      </c>
      <c r="B6" t="s">
        <v>11</v>
      </c>
      <c r="C6" t="s">
        <v>12</v>
      </c>
      <c r="J6" t="s">
        <v>13</v>
      </c>
      <c r="K6" t="s">
        <v>14</v>
      </c>
      <c r="L6" t="s">
        <v>15</v>
      </c>
    </row>
    <row r="7" spans="1:17" x14ac:dyDescent="0.45">
      <c r="A7">
        <f>C3</f>
        <v>8</v>
      </c>
      <c r="B7">
        <f>(D3*C4)/D4</f>
        <v>5.5</v>
      </c>
      <c r="C7">
        <f>(D3*C4*D2*B4)/((D4*D4)*(D4-1))</f>
        <v>2.25</v>
      </c>
      <c r="J7">
        <f>L3+2*M3</f>
        <v>4</v>
      </c>
      <c r="K7">
        <f>1*(L4*N3/N4)+2*(M4*N3/N4)</f>
        <v>2.7692307692307692</v>
      </c>
      <c r="L7">
        <f>(N2*N3/(N4*(N4-1)))*( (0-K7/N3)*(0-K7/N3)*K4+ (1-K7/N3)*(1-K7/N3)*L4 + (2-K7/N3)*(2-K7/N3)*M4)</f>
        <v>1.4082840236686391</v>
      </c>
    </row>
    <row r="9" spans="1:17" x14ac:dyDescent="0.45">
      <c r="E9" t="s">
        <v>16</v>
      </c>
      <c r="F9" t="s">
        <v>17</v>
      </c>
      <c r="G9" t="s">
        <v>18</v>
      </c>
      <c r="H9" t="s">
        <v>19</v>
      </c>
    </row>
    <row r="10" spans="1:17" x14ac:dyDescent="0.45">
      <c r="E10">
        <f>A7+J7</f>
        <v>12</v>
      </c>
      <c r="F10">
        <f>B7+K7</f>
        <v>8.2692307692307701</v>
      </c>
      <c r="G10">
        <f>C7+L7</f>
        <v>3.6582840236686391</v>
      </c>
      <c r="H10">
        <f>(E10-F10)*(E10-F10)/G10</f>
        <v>3.8046906591184779</v>
      </c>
    </row>
    <row r="13" spans="1:17" x14ac:dyDescent="0.45">
      <c r="A13" t="s">
        <v>20</v>
      </c>
      <c r="B13" t="s">
        <v>21</v>
      </c>
      <c r="C13" t="s">
        <v>22</v>
      </c>
      <c r="D13" t="s">
        <v>23</v>
      </c>
      <c r="I13" t="s">
        <v>24</v>
      </c>
      <c r="J13" t="s">
        <v>25</v>
      </c>
      <c r="K13" t="s">
        <v>26</v>
      </c>
      <c r="L13" t="s">
        <v>27</v>
      </c>
      <c r="P13" t="s">
        <v>28</v>
      </c>
      <c r="Q13" t="s">
        <v>29</v>
      </c>
    </row>
    <row r="14" spans="1:17" x14ac:dyDescent="0.45">
      <c r="A14">
        <f>C3/D3</f>
        <v>0.2857142857142857</v>
      </c>
      <c r="B14">
        <f>C2/D2</f>
        <v>0.10714285714285714</v>
      </c>
      <c r="C14">
        <f>(L3+2*M3)/N3</f>
        <v>0.66666666666666663</v>
      </c>
      <c r="D14">
        <f>(L2+2*M2)/N2</f>
        <v>0.2857142857142857</v>
      </c>
      <c r="I14">
        <f>(A14*(1-A14))/(D3-1)</f>
        <v>7.5585789871504159E-3</v>
      </c>
      <c r="J14">
        <f>(B14*(1-B14))/(D2-1)</f>
        <v>3.5430839002267571E-3</v>
      </c>
      <c r="K14">
        <f>(C14*C14*K3+(1-C14)*(1-C14)*L3+(2-C14)*(2-C14)*M3)/(N3*(N3-1))</f>
        <v>0.11111111111111113</v>
      </c>
      <c r="L14">
        <f>(D14*D14*K2+(1-D14)*(1-D14)*L2+(2-D14)*(2-D14)*M2)/(N2*(N2-1))</f>
        <v>3.4013605442176874E-2</v>
      </c>
      <c r="P14">
        <f>D3*D2/D4</f>
        <v>14</v>
      </c>
      <c r="Q14">
        <f>N3*N2/N4</f>
        <v>3.2307692307692308</v>
      </c>
    </row>
    <row r="17" spans="2:11" x14ac:dyDescent="0.45">
      <c r="B17" t="s">
        <v>30</v>
      </c>
      <c r="C17" t="s">
        <v>31</v>
      </c>
      <c r="D17" t="s">
        <v>45</v>
      </c>
      <c r="E17" t="s">
        <v>32</v>
      </c>
      <c r="F17" t="s">
        <v>33</v>
      </c>
      <c r="G17" t="s">
        <v>46</v>
      </c>
      <c r="H17" t="s">
        <v>34</v>
      </c>
      <c r="I17" t="s">
        <v>35</v>
      </c>
      <c r="K17" t="s">
        <v>47</v>
      </c>
    </row>
    <row r="18" spans="2:11" x14ac:dyDescent="0.45">
      <c r="B18">
        <f>(P14*A14+Q14*C14)/(P14+2*Q14)</f>
        <v>0.3007518796992481</v>
      </c>
      <c r="C18">
        <f>(P14*P14*I14+Q14*Q14*K14)/((P14+2*Q14)*(P14+2*Q14))</f>
        <v>6.3085868388598918E-3</v>
      </c>
      <c r="D18">
        <f>SQRT(C18)</f>
        <v>7.9426612913178485E-2</v>
      </c>
      <c r="E18">
        <f>(P14*B14+Q14*D14)/(P14+2*Q14)</f>
        <v>0.11842105263157895</v>
      </c>
      <c r="F18">
        <f>(P14*P14*J14+Q14*Q14*L14)/((P14+2*Q14)*(P14+2*Q14))</f>
        <v>2.5066582496341108E-3</v>
      </c>
      <c r="G18">
        <f>SQRT(F18)</f>
        <v>5.0066538222989919E-2</v>
      </c>
      <c r="H18">
        <f>B18-E18</f>
        <v>0.18233082706766915</v>
      </c>
      <c r="I18">
        <f>C18+F18</f>
        <v>8.8152450884940031E-3</v>
      </c>
      <c r="K18">
        <f>SQRT(I18)</f>
        <v>9.3889536629456233E-2</v>
      </c>
    </row>
    <row r="19" spans="2:11" x14ac:dyDescent="0.45">
      <c r="B19" s="2" t="s">
        <v>62</v>
      </c>
    </row>
    <row r="20" spans="2:11" x14ac:dyDescent="0.45">
      <c r="B20" t="s">
        <v>59</v>
      </c>
      <c r="E20" t="s">
        <v>60</v>
      </c>
      <c r="H20" t="s">
        <v>61</v>
      </c>
    </row>
    <row r="21" spans="2:11" x14ac:dyDescent="0.45">
      <c r="B21" t="s">
        <v>36</v>
      </c>
      <c r="C21" t="s">
        <v>37</v>
      </c>
      <c r="D21" t="s">
        <v>48</v>
      </c>
      <c r="E21" t="s">
        <v>38</v>
      </c>
      <c r="F21" t="s">
        <v>39</v>
      </c>
      <c r="G21" t="s">
        <v>49</v>
      </c>
      <c r="H21" t="s">
        <v>52</v>
      </c>
      <c r="I21" t="s">
        <v>53</v>
      </c>
      <c r="K21" t="s">
        <v>54</v>
      </c>
    </row>
    <row r="22" spans="2:11" x14ac:dyDescent="0.45">
      <c r="B22" s="3">
        <f>(D4*A14+N4*C14)/(D4+2*N4)</f>
        <v>0.30081300813008127</v>
      </c>
      <c r="C22">
        <f>(D4*D4*I14+N4*N4*K14)/((D4+2*N4)*(D4+2*N4))</f>
        <v>6.3178883821358549E-3</v>
      </c>
      <c r="D22" s="5">
        <f>SQRT(C22)</f>
        <v>7.9485145669715263E-2</v>
      </c>
      <c r="E22" s="3">
        <f>(D4*B14+N4*D14)/(D4+2*N4)</f>
        <v>0.11846689895470382</v>
      </c>
      <c r="F22">
        <f>(D4*D4*J14+N4*N4*L14)/((D4+2*N4)*(D4+2*N4))</f>
        <v>2.5073483686554139E-3</v>
      </c>
      <c r="G22" s="5">
        <f>SQRT(F22)</f>
        <v>5.0073429767246956E-2</v>
      </c>
      <c r="H22" s="3">
        <f>B22-E22</f>
        <v>0.18234610917537747</v>
      </c>
      <c r="I22">
        <f>C22+F22</f>
        <v>8.8252367507912696E-3</v>
      </c>
      <c r="K22" s="5">
        <f>SQRT(I22)</f>
        <v>9.3942731229144441E-2</v>
      </c>
    </row>
    <row r="24" spans="2:11" x14ac:dyDescent="0.45">
      <c r="B24" s="4"/>
      <c r="C24" s="4"/>
      <c r="E24" s="4"/>
      <c r="F24" s="4"/>
      <c r="H24" s="4"/>
      <c r="I24" s="4"/>
    </row>
    <row r="26" spans="2:11" x14ac:dyDescent="0.45">
      <c r="B26" s="2" t="s">
        <v>40</v>
      </c>
    </row>
    <row r="27" spans="2:11" x14ac:dyDescent="0.45">
      <c r="B27" s="2" t="s">
        <v>58</v>
      </c>
    </row>
    <row r="28" spans="2:11" x14ac:dyDescent="0.45">
      <c r="B28" t="s">
        <v>59</v>
      </c>
      <c r="E28" t="s">
        <v>60</v>
      </c>
      <c r="H28" t="s">
        <v>61</v>
      </c>
    </row>
    <row r="29" spans="2:11" x14ac:dyDescent="0.45">
      <c r="B29" t="s">
        <v>41</v>
      </c>
      <c r="C29" t="s">
        <v>42</v>
      </c>
      <c r="D29" t="s">
        <v>50</v>
      </c>
      <c r="E29" t="s">
        <v>43</v>
      </c>
      <c r="F29" t="s">
        <v>44</v>
      </c>
      <c r="G29" t="s">
        <v>51</v>
      </c>
      <c r="H29" t="s">
        <v>55</v>
      </c>
      <c r="I29" t="s">
        <v>56</v>
      </c>
      <c r="K29" t="s">
        <v>57</v>
      </c>
    </row>
    <row r="30" spans="2:11" x14ac:dyDescent="0.45">
      <c r="B30" s="5">
        <f>(C3+L3+2*M3)/(D3+2*N3)</f>
        <v>0.3</v>
      </c>
      <c r="C30">
        <f>(D3*D3*I14+N3*N3*K14)/((D3+2*N3)*(D3+2*N3))</f>
        <v>6.2037037037037043E-3</v>
      </c>
      <c r="D30" s="5">
        <f>SQRT(C30)</f>
        <v>7.8763593770876814E-2</v>
      </c>
      <c r="E30" s="5">
        <f>(C2+L2+2*M2)/(D2+2*N2)</f>
        <v>0.11904761904761904</v>
      </c>
      <c r="F30">
        <f>(D2*D2*J14+N2*N2*L14)/((D2+2*N2)*(D2+2*N2))</f>
        <v>2.5195263290501385E-3</v>
      </c>
      <c r="G30" s="5">
        <f>SQRT(F30)</f>
        <v>5.0194883494736178E-2</v>
      </c>
      <c r="H30">
        <f>B30-E30</f>
        <v>0.18095238095238095</v>
      </c>
      <c r="I30">
        <f>C30+F30</f>
        <v>8.7232300327538433E-3</v>
      </c>
      <c r="K30">
        <f>SQRT(I30)</f>
        <v>9.339823356334874E-2</v>
      </c>
    </row>
    <row r="32" spans="2:11" x14ac:dyDescent="0.45">
      <c r="B32" s="1"/>
      <c r="C32" s="1"/>
      <c r="E32" s="1"/>
      <c r="F3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2020-03-21T20:35:32Z</dcterms:modified>
</cp:coreProperties>
</file>