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31" i="1" l="1"/>
  <c r="B31" i="1"/>
  <c r="R14" i="1"/>
  <c r="F14" i="1"/>
  <c r="N14" i="1" s="1"/>
  <c r="E14" i="1"/>
  <c r="M14" i="1" s="1"/>
  <c r="H31" i="1" l="1"/>
  <c r="Q14" i="1"/>
  <c r="P14" i="1"/>
  <c r="D14" i="1"/>
  <c r="L14" i="1" s="1"/>
  <c r="C14" i="1"/>
  <c r="K14" i="1" s="1"/>
  <c r="B14" i="1"/>
  <c r="A14" i="1"/>
  <c r="I14" i="1" l="1"/>
  <c r="B24" i="1"/>
  <c r="B19" i="1"/>
  <c r="E19" i="1"/>
  <c r="E24" i="1"/>
  <c r="J14" i="1"/>
  <c r="S7" i="1"/>
  <c r="T7" i="1" s="1"/>
  <c r="R7" i="1"/>
  <c r="H19" i="1" l="1"/>
  <c r="H24" i="1"/>
  <c r="C31" i="1"/>
  <c r="C19" i="1"/>
  <c r="D19" i="1" s="1"/>
  <c r="C24" i="1"/>
  <c r="D24" i="1" s="1"/>
  <c r="F31" i="1"/>
  <c r="G31" i="1" s="1"/>
  <c r="F24" i="1"/>
  <c r="G24" i="1" s="1"/>
  <c r="F19" i="1"/>
  <c r="G19" i="1" s="1"/>
  <c r="D31" i="1"/>
  <c r="K7" i="1"/>
  <c r="J7" i="1"/>
  <c r="C7" i="1"/>
  <c r="B7" i="1"/>
  <c r="A7" i="1"/>
  <c r="L7" i="1" l="1"/>
  <c r="G10" i="1" s="1"/>
  <c r="F10" i="1"/>
  <c r="E10" i="1"/>
  <c r="I19" i="1"/>
  <c r="K19" i="1" s="1"/>
  <c r="I24" i="1"/>
  <c r="K24" i="1" s="1"/>
  <c r="I31" i="1"/>
  <c r="K31" i="1" s="1"/>
  <c r="H10" i="1" l="1"/>
</calcChain>
</file>

<file path=xl/sharedStrings.xml><?xml version="1.0" encoding="utf-8"?>
<sst xmlns="http://schemas.openxmlformats.org/spreadsheetml/2006/main" count="86" uniqueCount="73">
  <si>
    <t>No</t>
  </si>
  <si>
    <t>Yes</t>
  </si>
  <si>
    <t>Placebo</t>
  </si>
  <si>
    <t>Treatment</t>
  </si>
  <si>
    <t>None</t>
  </si>
  <si>
    <t>One</t>
  </si>
  <si>
    <t>Both</t>
  </si>
  <si>
    <t>Total</t>
  </si>
  <si>
    <t>f1</t>
  </si>
  <si>
    <t>m1</t>
  </si>
  <si>
    <t>v1</t>
  </si>
  <si>
    <t>f2</t>
  </si>
  <si>
    <t>m2</t>
  </si>
  <si>
    <t>v2</t>
  </si>
  <si>
    <t>f</t>
  </si>
  <si>
    <t>m</t>
  </si>
  <si>
    <t>v</t>
  </si>
  <si>
    <t>Q_cmh</t>
  </si>
  <si>
    <t>One site</t>
  </si>
  <si>
    <t>Two sites</t>
  </si>
  <si>
    <t>Three Sites</t>
  </si>
  <si>
    <t>Two</t>
  </si>
  <si>
    <t>Three</t>
  </si>
  <si>
    <t>f3</t>
  </si>
  <si>
    <t>m3</t>
  </si>
  <si>
    <t>v3</t>
  </si>
  <si>
    <t>p11</t>
  </si>
  <si>
    <t>p10</t>
  </si>
  <si>
    <t>g21</t>
  </si>
  <si>
    <t>g20</t>
  </si>
  <si>
    <t>v11</t>
  </si>
  <si>
    <t>v10</t>
  </si>
  <si>
    <t>v21</t>
  </si>
  <si>
    <t>v20</t>
  </si>
  <si>
    <t>w1</t>
  </si>
  <si>
    <t>w2</t>
  </si>
  <si>
    <t>q1</t>
  </si>
  <si>
    <t>V_q1</t>
  </si>
  <si>
    <t>SE_q1</t>
  </si>
  <si>
    <t>q0</t>
  </si>
  <si>
    <t>V_q0</t>
  </si>
  <si>
    <t>SE_q0</t>
  </si>
  <si>
    <t>d=q1 - q0</t>
  </si>
  <si>
    <t>V_d=V_q1 + V_q0</t>
  </si>
  <si>
    <t>SE_d</t>
  </si>
  <si>
    <t>q1_tilde</t>
  </si>
  <si>
    <t>V_q1_tilde</t>
  </si>
  <si>
    <t>SE_q1_tilde</t>
  </si>
  <si>
    <t>q0_tilde</t>
  </si>
  <si>
    <t>V_q0_tilde</t>
  </si>
  <si>
    <t>SE_q0_tilde</t>
  </si>
  <si>
    <t>d_tilde</t>
  </si>
  <si>
    <t>V_d_tilde</t>
  </si>
  <si>
    <t>SE_d_tilde</t>
  </si>
  <si>
    <t>q1_star</t>
  </si>
  <si>
    <t>V_q1_star</t>
  </si>
  <si>
    <t>SE_q1_star</t>
  </si>
  <si>
    <t>q0_star</t>
  </si>
  <si>
    <t>V_q0_star</t>
  </si>
  <si>
    <t>SE_q0_star</t>
  </si>
  <si>
    <t>d_star</t>
  </si>
  <si>
    <t>V_d_star</t>
  </si>
  <si>
    <t>SE_d_star</t>
  </si>
  <si>
    <t>g31</t>
  </si>
  <si>
    <t>g30</t>
  </si>
  <si>
    <t>v31</t>
  </si>
  <si>
    <t>v30</t>
  </si>
  <si>
    <t>w3</t>
  </si>
  <si>
    <t>Test:</t>
  </si>
  <si>
    <t>Placebo:</t>
  </si>
  <si>
    <t>Difference:</t>
  </si>
  <si>
    <t>Mantel-Haenszel Weighted proportions for Table 4</t>
  </si>
  <si>
    <r>
      <rPr>
        <sz val="11"/>
        <color rgb="FFFF0000"/>
        <rFont val="Calibri"/>
        <family val="2"/>
        <scheme val="minor"/>
      </rPr>
      <t xml:space="preserve">Proportions for favorable outcome for Table 4 </t>
    </r>
    <r>
      <rPr>
        <sz val="11"/>
        <color theme="1"/>
        <rFont val="Calibri"/>
        <family val="2"/>
        <scheme val="minor"/>
      </rPr>
      <t>,Not adjusted for strata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</si>
</sst>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topLeftCell="A16" workbookViewId="0">
      <selection activeCell="F36" sqref="F36"/>
    </sheetView>
  </sheetViews>
  <sheetFormatPr defaultRowHeight="14.25" x14ac:dyDescent="0.45"/>
  <sheetData>
    <row r="1" spans="1:22" x14ac:dyDescent="0.45">
      <c r="A1" s="1" t="s">
        <v>18</v>
      </c>
      <c r="B1" t="s">
        <v>0</v>
      </c>
      <c r="C1" t="s">
        <v>1</v>
      </c>
      <c r="D1" t="s">
        <v>7</v>
      </c>
      <c r="J1" s="1" t="s">
        <v>19</v>
      </c>
      <c r="K1" t="s">
        <v>4</v>
      </c>
      <c r="L1" t="s">
        <v>5</v>
      </c>
      <c r="M1" t="s">
        <v>6</v>
      </c>
      <c r="N1" t="s">
        <v>7</v>
      </c>
      <c r="Q1" s="1" t="s">
        <v>20</v>
      </c>
      <c r="R1" t="s">
        <v>4</v>
      </c>
      <c r="S1" t="s">
        <v>5</v>
      </c>
      <c r="T1" t="s">
        <v>21</v>
      </c>
      <c r="U1" t="s">
        <v>22</v>
      </c>
      <c r="V1" t="s">
        <v>7</v>
      </c>
    </row>
    <row r="2" spans="1:22" x14ac:dyDescent="0.45">
      <c r="A2" t="s">
        <v>2</v>
      </c>
      <c r="B2">
        <v>16</v>
      </c>
      <c r="C2">
        <v>22</v>
      </c>
      <c r="D2">
        <v>38</v>
      </c>
      <c r="J2" t="s">
        <v>2</v>
      </c>
      <c r="K2">
        <v>17</v>
      </c>
      <c r="L2">
        <v>8</v>
      </c>
      <c r="M2">
        <v>12</v>
      </c>
      <c r="N2">
        <v>37</v>
      </c>
      <c r="Q2" t="s">
        <v>2</v>
      </c>
      <c r="R2">
        <v>3</v>
      </c>
      <c r="S2">
        <v>1</v>
      </c>
      <c r="T2">
        <v>3</v>
      </c>
      <c r="U2">
        <v>2</v>
      </c>
      <c r="V2">
        <v>9</v>
      </c>
    </row>
    <row r="3" spans="1:22" x14ac:dyDescent="0.45">
      <c r="A3" t="s">
        <v>3</v>
      </c>
      <c r="B3">
        <v>16</v>
      </c>
      <c r="C3">
        <v>23</v>
      </c>
      <c r="D3">
        <v>39</v>
      </c>
      <c r="J3" t="s">
        <v>3</v>
      </c>
      <c r="K3">
        <v>12</v>
      </c>
      <c r="L3">
        <v>4</v>
      </c>
      <c r="M3">
        <v>22</v>
      </c>
      <c r="N3">
        <v>38</v>
      </c>
      <c r="Q3" t="s">
        <v>3</v>
      </c>
      <c r="R3">
        <v>2</v>
      </c>
      <c r="S3">
        <v>0</v>
      </c>
      <c r="T3">
        <v>1</v>
      </c>
      <c r="U3">
        <v>3</v>
      </c>
      <c r="V3">
        <v>6</v>
      </c>
    </row>
    <row r="4" spans="1:22" x14ac:dyDescent="0.45">
      <c r="A4" t="s">
        <v>7</v>
      </c>
      <c r="B4">
        <v>32</v>
      </c>
      <c r="C4">
        <v>45</v>
      </c>
      <c r="D4">
        <v>77</v>
      </c>
      <c r="J4" t="s">
        <v>7</v>
      </c>
      <c r="K4">
        <v>29</v>
      </c>
      <c r="L4">
        <v>12</v>
      </c>
      <c r="M4">
        <v>34</v>
      </c>
      <c r="N4">
        <v>75</v>
      </c>
      <c r="Q4" t="s">
        <v>7</v>
      </c>
      <c r="R4">
        <v>5</v>
      </c>
      <c r="S4">
        <v>1</v>
      </c>
      <c r="T4">
        <v>4</v>
      </c>
      <c r="U4">
        <v>5</v>
      </c>
      <c r="V4">
        <v>15</v>
      </c>
    </row>
    <row r="6" spans="1:22" x14ac:dyDescent="0.45">
      <c r="A6" t="s">
        <v>8</v>
      </c>
      <c r="B6" t="s">
        <v>9</v>
      </c>
      <c r="C6" t="s">
        <v>10</v>
      </c>
      <c r="J6" t="s">
        <v>11</v>
      </c>
      <c r="K6" t="s">
        <v>12</v>
      </c>
      <c r="L6" t="s">
        <v>13</v>
      </c>
      <c r="R6" t="s">
        <v>23</v>
      </c>
      <c r="S6" t="s">
        <v>24</v>
      </c>
      <c r="T6" t="s">
        <v>25</v>
      </c>
    </row>
    <row r="7" spans="1:22" x14ac:dyDescent="0.45">
      <c r="A7">
        <f>C3</f>
        <v>23</v>
      </c>
      <c r="B7">
        <f>(D3*C4)/D4</f>
        <v>22.792207792207794</v>
      </c>
      <c r="C7">
        <f>(D3*C4*D2*B4)/((D4*D4)*(D4-1))</f>
        <v>4.7360431776016192</v>
      </c>
      <c r="J7">
        <f>L3+2*M3</f>
        <v>48</v>
      </c>
      <c r="K7">
        <f>1*(L4*N3/N4)+2*(M4*N3/N4)</f>
        <v>40.533333333333331</v>
      </c>
      <c r="L7">
        <f>(N2*N3/(N4*(N4-1)))*( (0-K7/N3)*(0-K7/N3)*K4+ (1-K7/N3)*(1-K7/N3)*L4 + (2-K7/N3)*(2-K7/N3)*M4)</f>
        <v>15.875555555555557</v>
      </c>
      <c r="R7">
        <f>S3+2*T3+3*U3</f>
        <v>11</v>
      </c>
      <c r="S7">
        <f>(1*S4*V3+2*T4*V3+3*U4*V3)/V4</f>
        <v>9.6</v>
      </c>
      <c r="T7">
        <f xml:space="preserve"> (V2*V3/(V4*(V4-1))) *(  (0-S7/V3)*(0-S7/V3)*R4 + (1-S7/V3)*(1-S7/V3)*S4+ (2-S7/V3)*(2-S7/V3)*T4+(3-S7/V3)*(3-S7/V3)*U4)</f>
        <v>6.0685714285714285</v>
      </c>
    </row>
    <row r="9" spans="1:22" x14ac:dyDescent="0.45">
      <c r="E9" t="s">
        <v>14</v>
      </c>
      <c r="F9" t="s">
        <v>15</v>
      </c>
      <c r="G9" t="s">
        <v>16</v>
      </c>
      <c r="H9" t="s">
        <v>17</v>
      </c>
    </row>
    <row r="10" spans="1:22" x14ac:dyDescent="0.45">
      <c r="E10">
        <f>A7+J7+R7</f>
        <v>82</v>
      </c>
      <c r="F10">
        <f>B7+K7+S7</f>
        <v>72.925541125541116</v>
      </c>
      <c r="G10">
        <f>C7+L7+T7</f>
        <v>26.680170161728604</v>
      </c>
      <c r="H10">
        <f>(E10-F10)*(E10-F10)/G10</f>
        <v>3.0864047479864509</v>
      </c>
    </row>
    <row r="13" spans="1:22" x14ac:dyDescent="0.45">
      <c r="A13" t="s">
        <v>26</v>
      </c>
      <c r="B13" t="s">
        <v>27</v>
      </c>
      <c r="C13" t="s">
        <v>28</v>
      </c>
      <c r="D13" t="s">
        <v>29</v>
      </c>
      <c r="E13" t="s">
        <v>63</v>
      </c>
      <c r="F13" t="s">
        <v>64</v>
      </c>
      <c r="I13" t="s">
        <v>30</v>
      </c>
      <c r="J13" t="s">
        <v>31</v>
      </c>
      <c r="K13" t="s">
        <v>32</v>
      </c>
      <c r="L13" t="s">
        <v>33</v>
      </c>
      <c r="M13" t="s">
        <v>65</v>
      </c>
      <c r="N13" t="s">
        <v>66</v>
      </c>
      <c r="P13" t="s">
        <v>34</v>
      </c>
      <c r="Q13" t="s">
        <v>35</v>
      </c>
      <c r="R13" t="s">
        <v>67</v>
      </c>
    </row>
    <row r="14" spans="1:22" x14ac:dyDescent="0.45">
      <c r="A14">
        <f>C3/D3</f>
        <v>0.58974358974358976</v>
      </c>
      <c r="B14">
        <f>C2/D2</f>
        <v>0.57894736842105265</v>
      </c>
      <c r="C14">
        <f>(L3+2*M3)/N3</f>
        <v>1.263157894736842</v>
      </c>
      <c r="D14">
        <f>(L2+2*M2)/N2</f>
        <v>0.86486486486486491</v>
      </c>
      <c r="E14">
        <f>(S3+2*T3+3*U3)/V3</f>
        <v>1.8333333333333333</v>
      </c>
      <c r="F14">
        <f>(S2+2*T2+3*U2)/V2</f>
        <v>1.4444444444444444</v>
      </c>
      <c r="I14">
        <f>(A14*(1-A14))/(D3-1)</f>
        <v>6.3670023184193222E-3</v>
      </c>
      <c r="J14">
        <f>(B14*(1-B14))/(D2-1)</f>
        <v>6.5883057572808266E-3</v>
      </c>
      <c r="K14">
        <f>(C14*C14*K3+(1-C14)*(1-C14)*L3+(2-C14)*(2-C14)*M3)/(N3*(N3-1))</f>
        <v>2.2310399041700985E-2</v>
      </c>
      <c r="L14">
        <f>(D14*D14*K2+(1-D14)*(1-D14)*L2+(2-D14)*(2-D14)*M2)/(N2*(N2-1))</f>
        <v>2.1264507750994237E-2</v>
      </c>
      <c r="M14">
        <f>(E14*E14*R3+(1-E14)*(1-E14)*S3+(2-E14)*(2-E14)*T3+(3-E14)*(3-E14)*U3)/(V3*(V3-1))</f>
        <v>0.36111111111111105</v>
      </c>
      <c r="N14">
        <f>(F14*F14*R2+(1-F14)*(1-F14)*S2+(2-F14)*(2-F14)*T2+(3-F14)*(3-F14)*U2)/(V2*(V2-1))</f>
        <v>0.16975308641975309</v>
      </c>
      <c r="P14">
        <f>D3*D2/D4</f>
        <v>19.246753246753247</v>
      </c>
      <c r="Q14">
        <f>N3*N2/N4</f>
        <v>18.746666666666666</v>
      </c>
      <c r="R14">
        <f>V3*V2/V4</f>
        <v>3.6</v>
      </c>
    </row>
    <row r="18" spans="2:11" x14ac:dyDescent="0.45">
      <c r="B18" t="s">
        <v>36</v>
      </c>
      <c r="C18" t="s">
        <v>37</v>
      </c>
      <c r="D18" t="s">
        <v>38</v>
      </c>
      <c r="E18" t="s">
        <v>39</v>
      </c>
      <c r="F18" t="s">
        <v>40</v>
      </c>
      <c r="G18" t="s">
        <v>41</v>
      </c>
      <c r="H18" t="s">
        <v>42</v>
      </c>
      <c r="I18" t="s">
        <v>43</v>
      </c>
      <c r="K18" t="s">
        <v>44</v>
      </c>
    </row>
    <row r="19" spans="2:11" x14ac:dyDescent="0.45">
      <c r="B19">
        <f>(P14*A14+Q14*C14+R14*E14)/(P14+2*Q14+3*R14)</f>
        <v>0.61638430536042099</v>
      </c>
      <c r="C19">
        <f>(P14*P14*I14+Q14*Q14*K14+R14*R14*M14)/((P14+2*Q14+3*R14)*(P14+2*Q14+3*R14))</f>
        <v>3.2618118954692945E-3</v>
      </c>
      <c r="D19">
        <f>SQRT(C19)</f>
        <v>5.7112274472912512E-2</v>
      </c>
      <c r="E19">
        <f>(P14*B14+Q14*D14+R14*F14)/(P14+2*Q14+3*R14)</f>
        <v>0.48202766867327795</v>
      </c>
      <c r="F19">
        <f>(P14*P14*J14+Q14*Q14*L14+R14*R14*N14)/((P14+2*Q14+3*R14)*(P14+2*Q14+3*R14))</f>
        <v>2.6555448042494974E-3</v>
      </c>
      <c r="G19">
        <f>SQRT(F19)</f>
        <v>5.1531978462402331E-2</v>
      </c>
      <c r="H19">
        <f>B19-E19</f>
        <v>0.13435663668714304</v>
      </c>
      <c r="I19">
        <f>C19+F19</f>
        <v>5.9173566997187919E-3</v>
      </c>
      <c r="K19">
        <f>SQRT(I19)</f>
        <v>7.6924356999059751E-2</v>
      </c>
    </row>
    <row r="21" spans="2:11" x14ac:dyDescent="0.45">
      <c r="B21" s="1" t="s">
        <v>71</v>
      </c>
    </row>
    <row r="22" spans="2:11" x14ac:dyDescent="0.45">
      <c r="B22" t="s">
        <v>68</v>
      </c>
      <c r="E22" t="s">
        <v>69</v>
      </c>
      <c r="H22" t="s">
        <v>70</v>
      </c>
    </row>
    <row r="23" spans="2:11" x14ac:dyDescent="0.45">
      <c r="B23" t="s">
        <v>45</v>
      </c>
      <c r="C23" t="s">
        <v>46</v>
      </c>
      <c r="D23" t="s">
        <v>47</v>
      </c>
      <c r="E23" t="s">
        <v>48</v>
      </c>
      <c r="F23" t="s">
        <v>49</v>
      </c>
      <c r="G23" t="s">
        <v>50</v>
      </c>
      <c r="H23" t="s">
        <v>51</v>
      </c>
      <c r="I23" t="s">
        <v>52</v>
      </c>
      <c r="K23" t="s">
        <v>53</v>
      </c>
    </row>
    <row r="24" spans="2:11" x14ac:dyDescent="0.45">
      <c r="B24" s="2">
        <f>(D4*A14+N4*C14+E14*V4)/(D4+2*N4+3*V4)</f>
        <v>0.61634962689529249</v>
      </c>
      <c r="C24">
        <f>(D4*D4*I14+N4*N4*K14+M14*V4*V4)/((D4+2*N4+3*V4)*(D4+2*N4+3*V4))</f>
        <v>3.3047138753713808E-3</v>
      </c>
      <c r="D24" s="2">
        <f>SQRT(C24)</f>
        <v>5.7486640842646049E-2</v>
      </c>
      <c r="E24" s="2">
        <f>(D4*B14+N4*D14+F14*V4)/(D4+2*N4+3*V4)</f>
        <v>0.48202381948511985</v>
      </c>
      <c r="F24">
        <f>(D4*D4*J14+N4*N4*L14+N14*V4*V4)/((D4+2*N4+3*V4)*(D4+2*N4+3*V4))</f>
        <v>2.6609721747770467E-3</v>
      </c>
      <c r="G24" s="2">
        <f>SQRT(F24)</f>
        <v>5.1584611802135784E-2</v>
      </c>
      <c r="H24" s="2">
        <f>B24-E24</f>
        <v>0.13432580741017264</v>
      </c>
      <c r="I24">
        <f>C24+F24</f>
        <v>5.9656860501484275E-3</v>
      </c>
      <c r="K24" s="2">
        <f>SQRT(I24)</f>
        <v>7.7237853738619813E-2</v>
      </c>
    </row>
    <row r="26" spans="2:11" x14ac:dyDescent="0.45">
      <c r="B26" s="3"/>
      <c r="C26" s="3"/>
      <c r="E26" s="3"/>
      <c r="F26" s="3"/>
      <c r="H26" s="3"/>
      <c r="I26" s="3"/>
    </row>
    <row r="28" spans="2:11" x14ac:dyDescent="0.45">
      <c r="B28" t="s">
        <v>72</v>
      </c>
    </row>
    <row r="29" spans="2:11" x14ac:dyDescent="0.45">
      <c r="B29" t="s">
        <v>68</v>
      </c>
      <c r="E29" t="s">
        <v>69</v>
      </c>
    </row>
    <row r="30" spans="2:11" x14ac:dyDescent="0.45">
      <c r="B30" t="s">
        <v>54</v>
      </c>
      <c r="C30" t="s">
        <v>55</v>
      </c>
      <c r="D30" t="s">
        <v>56</v>
      </c>
      <c r="E30" t="s">
        <v>57</v>
      </c>
      <c r="F30" t="s">
        <v>58</v>
      </c>
      <c r="G30" t="s">
        <v>59</v>
      </c>
      <c r="H30" t="s">
        <v>60</v>
      </c>
      <c r="I30" t="s">
        <v>61</v>
      </c>
      <c r="K30" t="s">
        <v>62</v>
      </c>
    </row>
    <row r="31" spans="2:11" x14ac:dyDescent="0.45">
      <c r="B31" s="2">
        <f>(C3+L3+2*M3+S3+2*T3+3*U3)/(D3+2*N3+3*V3)</f>
        <v>0.61654135338345861</v>
      </c>
      <c r="C31">
        <f>(D3*D3*I14+N3*N3*K14+M14*V3*V3)/((D3+2*N3+3*V3)*(D3+2*N3+3*V3))</f>
        <v>3.1036478456968743E-3</v>
      </c>
      <c r="D31" s="2">
        <f>SQRT(C31)</f>
        <v>5.5710392618405359E-2</v>
      </c>
      <c r="E31" s="2">
        <f>(C2+L2+2*M2+S2+2*T2+3*U2)/(D2+2*N2+3*V2)</f>
        <v>0.48201438848920863</v>
      </c>
      <c r="F31">
        <f>(D2*D2*J14+N2*N2*L14+N14*V2*V2)/((D2+2*N2+3*V2)*(D2+2*N2+3*V2))</f>
        <v>2.7107615871137425E-3</v>
      </c>
      <c r="G31" s="2">
        <f>SQRT(F31)</f>
        <v>5.2064974667368681E-2</v>
      </c>
      <c r="H31">
        <f>B31-E31</f>
        <v>0.13452696489424998</v>
      </c>
      <c r="I31">
        <f>C31+F31</f>
        <v>5.8144094328106168E-3</v>
      </c>
      <c r="K31">
        <f>SQRT(I31)</f>
        <v>7.6252274935313349E-2</v>
      </c>
    </row>
    <row r="33" spans="2:6" x14ac:dyDescent="0.45">
      <c r="B33" s="1"/>
      <c r="C33" s="1"/>
      <c r="E33" s="1"/>
      <c r="F3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2020-03-21T20:40:41Z</dcterms:modified>
</cp:coreProperties>
</file>