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orrest\Desktop\More Desktop Junk\VM Resubmission\"/>
    </mc:Choice>
  </mc:AlternateContent>
  <bookViews>
    <workbookView xWindow="0" yWindow="0" windowWidth="23040" windowHeight="9192" tabRatio="1000"/>
  </bookViews>
  <sheets>
    <sheet name="Table One Total Cost" sheetId="5" r:id="rId1"/>
    <sheet name="Table Two Non-Storage Costs" sheetId="1" r:id="rId2"/>
    <sheet name="Table Three Total Memory" sheetId="10" r:id="rId3"/>
    <sheet name="Table Four Hardware Costs" sheetId="8" r:id="rId4"/>
    <sheet name="Table Five Storage Capacity" sheetId="11" r:id="rId5"/>
    <sheet name="Table Six Allocations" sheetId="15" r:id="rId6"/>
    <sheet name="Table Seven Installation Cost" sheetId="13" r:id="rId7"/>
    <sheet name="Table Eight Data Center" sheetId="3" r:id="rId8"/>
    <sheet name="Table Nine Licenses" sheetId="2" r:id="rId9"/>
    <sheet name="Table Ten Backup" sheetId="9" r:id="rId10"/>
  </sheets>
  <definedNames>
    <definedName name="a">'Table Six Allocations'!$B$3</definedName>
    <definedName name="b">'Table Six Allocations'!$B$4</definedName>
    <definedName name="BackupTotal">'Table Ten Backup'!$E$11</definedName>
    <definedName name="BackupTotalYear">'Table Ten Backup'!$G$11</definedName>
    <definedName name="ccccc">'Table Six Allocations'!$B$5</definedName>
    <definedName name="cccccccccc">'Table Six Allocations'!$B$6</definedName>
    <definedName name="cceee">'Table Six Allocations'!$B$7</definedName>
    <definedName name="DataCenterTotal">'Table Eight Data Center'!$E$11</definedName>
    <definedName name="DataCenterTotalYear">'Table Eight Data Center'!$G$11</definedName>
    <definedName name="DiskTotalLarge" localSheetId="6">#REF!</definedName>
    <definedName name="DiskTotalLarge">#REF!</definedName>
    <definedName name="DiskTotalSmall1.2" localSheetId="4">'Table Five Storage Capacity'!#REF!</definedName>
    <definedName name="DiskTotalSmall1.2" localSheetId="6">'Table Seven Installation Cost'!#REF!</definedName>
    <definedName name="DiskTotalSmall1.2">'Table Four Hardware Costs'!$E$10</definedName>
    <definedName name="DiskTotalSmall1.2Year" localSheetId="4">'Table Five Storage Capacity'!#REF!</definedName>
    <definedName name="DiskTotalSmall1.2Year" localSheetId="6">'Table Seven Installation Cost'!#REF!</definedName>
    <definedName name="DiskTotalSmall1.2Year">'Table Four Hardware Costs'!#REF!</definedName>
    <definedName name="DiskTotalSmall1.8" localSheetId="6">#REF!</definedName>
    <definedName name="DiskTotalSmall1.8">#REF!</definedName>
    <definedName name="eqetq">'Table Six Allocations'!$B$8</definedName>
    <definedName name="HardwareRefresh" localSheetId="4">#REF!</definedName>
    <definedName name="HardwareRefresh" localSheetId="6">#REF!</definedName>
    <definedName name="HardwareRefresh" localSheetId="9">#REF!</definedName>
    <definedName name="HardwareRefresh" localSheetId="2">#REF!</definedName>
    <definedName name="HardwareRefresh">#REF!</definedName>
    <definedName name="HardwareRefreshYear" localSheetId="4">#REF!</definedName>
    <definedName name="HardwareRefreshYear" localSheetId="6">#REF!</definedName>
    <definedName name="HardwareRefreshYear" localSheetId="9">#REF!</definedName>
    <definedName name="HardwareRefreshYear" localSheetId="2">#REF!</definedName>
    <definedName name="HardwareRefreshYear">#REF!</definedName>
    <definedName name="HardwareTotal" localSheetId="9">'Table Ten Backup'!$E$11</definedName>
    <definedName name="HardwareTotal">'Table Two Non-Storage Costs'!$E$10</definedName>
    <definedName name="HardwareTotalStorage" localSheetId="6">'Table Seven Installation Cost'!$E$8</definedName>
    <definedName name="HardwareTotalStorage">'Table Four Hardware Costs'!#REF!</definedName>
    <definedName name="LicenseTotal">'Table Nine Licenses'!$E$14</definedName>
    <definedName name="LicenseTotalYear">'Table Nine Licenses'!$G$14</definedName>
    <definedName name="StaffTotal">'Table One Total Cost'!$C$23</definedName>
    <definedName name="StaffTotalYear" localSheetId="6">#REF!</definedName>
    <definedName name="StaffTotalYear">#REF!</definedName>
    <definedName name="StorageInstallation" localSheetId="6">'Table Seven Installation Cost'!$E$8</definedName>
    <definedName name="StorageInstallation">'Table Four Hardware Costs'!#REF!</definedName>
    <definedName name="StorageInstallationTotal">'Table Seven Installation Cost'!$E$8</definedName>
    <definedName name="StorageTotal" localSheetId="6">'Table Seven Installation Cost'!#REF!</definedName>
    <definedName name="StorageTotal">'Table Four Hardware Costs'!$E$12</definedName>
    <definedName name="students10" localSheetId="4">'Table One Total Cost'!#REF!</definedName>
    <definedName name="students10" localSheetId="6">'Table One Total Cost'!#REF!</definedName>
    <definedName name="students10" localSheetId="2">'Table Six Allocations'!$B$3</definedName>
    <definedName name="students10">'Table One Total Cost'!#REF!</definedName>
    <definedName name="students11">'Table Six Allocations'!$B$3</definedName>
    <definedName name="students20" localSheetId="4">'Table One Total Cost'!#REF!</definedName>
    <definedName name="students20" localSheetId="6">'Table One Total Cost'!#REF!</definedName>
    <definedName name="students20" localSheetId="2">'Table Six Allocations'!$B$4</definedName>
    <definedName name="students20">'Table One Total Cost'!#REF!</definedName>
    <definedName name="students30" localSheetId="4">'Table One Total Cost'!#REF!</definedName>
    <definedName name="students30" localSheetId="6">'Table One Total Cost'!#REF!</definedName>
    <definedName name="students30" localSheetId="2">'Table Six Allocations'!$B$5</definedName>
    <definedName name="students30">'Table One Total Cost'!#REF!</definedName>
    <definedName name="students40" localSheetId="4">'Table One Total Cost'!#REF!</definedName>
    <definedName name="students40" localSheetId="6">'Table One Total Cost'!#REF!</definedName>
    <definedName name="students40" localSheetId="2">'Table Six Allocations'!$B$6</definedName>
    <definedName name="students40">'Table One Total Cost'!#REF!</definedName>
    <definedName name="students50" localSheetId="4">'Table One Total Cost'!#REF!</definedName>
    <definedName name="students50" localSheetId="6">'Table One Total Cost'!#REF!</definedName>
    <definedName name="students50" localSheetId="2">'Table Six Allocations'!$B$7</definedName>
    <definedName name="students50">'Table One Total Cost'!#REF!</definedName>
    <definedName name="students60" localSheetId="4">'Table One Total Cost'!#REF!</definedName>
    <definedName name="students60" localSheetId="6">'Table One Total Cost'!#REF!</definedName>
    <definedName name="students60" localSheetId="2">'Table Six Allocations'!$B$8</definedName>
    <definedName name="students60">'Table One Total Cost'!#REF!</definedName>
    <definedName name="testestestest">'Table Six Allocations'!$B$5</definedName>
    <definedName name="testtest">'Table Six Allocations'!$B$4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13" l="1"/>
  <c r="E4" i="13"/>
  <c r="E6" i="13" s="1"/>
  <c r="E8" i="13" s="1"/>
  <c r="C12" i="5" s="1"/>
  <c r="C4" i="5"/>
  <c r="E10" i="1"/>
  <c r="G4" i="8"/>
  <c r="E4" i="11" l="1"/>
  <c r="F3" i="11"/>
  <c r="G3" i="11" s="1"/>
  <c r="H3" i="11"/>
  <c r="I3" i="11" s="1"/>
  <c r="E3" i="11"/>
  <c r="C4" i="10"/>
  <c r="D4" i="10"/>
  <c r="E4" i="10"/>
  <c r="F4" i="10"/>
  <c r="D23" i="5"/>
  <c r="D24" i="5" s="1"/>
  <c r="E7" i="15" l="1"/>
  <c r="E5" i="15"/>
  <c r="E3" i="15"/>
  <c r="E6" i="15"/>
  <c r="E8" i="15"/>
  <c r="E4" i="15"/>
  <c r="F7" i="15"/>
  <c r="F5" i="15"/>
  <c r="F3" i="15"/>
  <c r="F4" i="15"/>
  <c r="F8" i="15"/>
  <c r="F6" i="15"/>
  <c r="D8" i="15"/>
  <c r="D6" i="15"/>
  <c r="D4" i="15"/>
  <c r="D7" i="15"/>
  <c r="D5" i="15"/>
  <c r="D3" i="15"/>
  <c r="C8" i="15"/>
  <c r="C6" i="15"/>
  <c r="C4" i="15"/>
  <c r="C7" i="15"/>
  <c r="C5" i="15"/>
  <c r="C3" i="15"/>
  <c r="D25" i="5"/>
  <c r="G8" i="9"/>
  <c r="E8" i="9"/>
  <c r="G7" i="9"/>
  <c r="E7" i="9"/>
  <c r="E5" i="8"/>
  <c r="E4" i="8"/>
  <c r="I4" i="9"/>
  <c r="I11" i="9" s="1"/>
  <c r="G4" i="9"/>
  <c r="E4" i="9"/>
  <c r="E5" i="9" s="1"/>
  <c r="G9" i="9" l="1"/>
  <c r="G11" i="9" s="1"/>
  <c r="D13" i="5" s="1"/>
  <c r="D14" i="5" s="1"/>
  <c r="E11" i="9"/>
  <c r="E9" i="9"/>
  <c r="E6" i="8"/>
  <c r="C13" i="5"/>
  <c r="C14" i="5" s="1"/>
  <c r="E9" i="8" l="1"/>
  <c r="E8" i="8"/>
  <c r="G7" i="1"/>
  <c r="G4" i="1"/>
  <c r="E10" i="8" l="1"/>
  <c r="E12" i="8"/>
  <c r="C5" i="5" s="1"/>
  <c r="G10" i="1"/>
  <c r="G8" i="2"/>
  <c r="E4" i="1" l="1"/>
  <c r="G8" i="3" l="1"/>
  <c r="G9" i="3" s="1"/>
  <c r="E8" i="3"/>
  <c r="G5" i="3"/>
  <c r="G6" i="3" s="1"/>
  <c r="E5" i="3"/>
  <c r="E6" i="3" s="1"/>
  <c r="G11" i="2"/>
  <c r="G12" i="2" s="1"/>
  <c r="E11" i="2"/>
  <c r="E12" i="2" s="1"/>
  <c r="G7" i="2"/>
  <c r="G5" i="2"/>
  <c r="G6" i="2"/>
  <c r="E8" i="2"/>
  <c r="E7" i="2"/>
  <c r="E6" i="2"/>
  <c r="E5" i="2"/>
  <c r="G11" i="3" l="1"/>
  <c r="G9" i="2"/>
  <c r="G14" i="2" s="1"/>
  <c r="E9" i="3"/>
  <c r="E11" i="3" s="1"/>
  <c r="E9" i="2"/>
  <c r="E5" i="1"/>
  <c r="E7" i="1"/>
  <c r="E8" i="1" s="1"/>
  <c r="C25" i="5" l="1"/>
  <c r="C24" i="5"/>
  <c r="D6" i="5"/>
  <c r="D7" i="5"/>
  <c r="C7" i="5"/>
  <c r="E14" i="2"/>
  <c r="C6" i="5" l="1"/>
  <c r="D8" i="5"/>
  <c r="D10" i="5" l="1"/>
  <c r="D16" i="5" s="1"/>
  <c r="C8" i="5"/>
  <c r="C10" i="5" l="1"/>
  <c r="C16" i="5" s="1"/>
  <c r="D19" i="5" l="1"/>
  <c r="D20" i="5" s="1"/>
  <c r="D27" i="5" s="1"/>
  <c r="C19" i="5"/>
  <c r="C20" i="5" s="1"/>
  <c r="C27" i="5" s="1"/>
</calcChain>
</file>

<file path=xl/sharedStrings.xml><?xml version="1.0" encoding="utf-8"?>
<sst xmlns="http://schemas.openxmlformats.org/spreadsheetml/2006/main" count="124" uniqueCount="78">
  <si>
    <t>HPE MSA 2050 SAN DC SFF Storage</t>
  </si>
  <si>
    <t>HPE MSA 400GB 12G SAS MU 2.5in SSD</t>
  </si>
  <si>
    <t>HPE MSA 2050 Storage Support</t>
  </si>
  <si>
    <t>HPE MSA 1GbE SCSI 4pk XCVR</t>
  </si>
  <si>
    <t>Item</t>
  </si>
  <si>
    <t>Quantity</t>
  </si>
  <si>
    <t>Per Unit</t>
  </si>
  <si>
    <t>Total Cost</t>
  </si>
  <si>
    <t>Up-Front Costs 
(First Year)</t>
  </si>
  <si>
    <t>Ongoing Costs
(Yearly, After First Year)</t>
  </si>
  <si>
    <t>Networking Subtotal</t>
  </si>
  <si>
    <t>Dell PowerEdge R730</t>
  </si>
  <si>
    <t>Virtual Host Servers Subtotal</t>
  </si>
  <si>
    <t>Storage Professional Services</t>
  </si>
  <si>
    <t>VMWare Licensing Subtotal</t>
  </si>
  <si>
    <t>Backup Servers Subtotal</t>
  </si>
  <si>
    <t>Licensing Total</t>
  </si>
  <si>
    <t>VMWare vCenter Academic License</t>
  </si>
  <si>
    <t>VMWare vCenter Academic Support</t>
  </si>
  <si>
    <t>Aruba 2090 1g-48 Switch</t>
  </si>
  <si>
    <t>Veeam Licensing Subtotal</t>
  </si>
  <si>
    <t>VMWare vSphere Academic Support</t>
  </si>
  <si>
    <t>Veeam Academic License</t>
  </si>
  <si>
    <t>Veeam Academic Support</t>
  </si>
  <si>
    <t>Windows Server Licensing Subtotal</t>
  </si>
  <si>
    <t>Rack Space Hosting Subtotal</t>
  </si>
  <si>
    <t>Networking Hardware Subtotal</t>
  </si>
  <si>
    <t>Networking Hardware &amp; Setup</t>
  </si>
  <si>
    <t>Data Center Subtotal</t>
  </si>
  <si>
    <t>Storage Infrastructure Subtotal</t>
  </si>
  <si>
    <t>Storage Disk Subtotal</t>
  </si>
  <si>
    <t>VMWare vSphere Academic License</t>
  </si>
  <si>
    <t>Total
Capacity</t>
  </si>
  <si>
    <t>Useable
RAID 6 
Capacity</t>
  </si>
  <si>
    <t>Useable
RAID 5 
Capacity</t>
  </si>
  <si>
    <t>HPE MSA 1.2TB 12G SAS 10K 2.5in 512e HDD</t>
  </si>
  <si>
    <t>U's 
Per</t>
  </si>
  <si>
    <t>U's
Total</t>
  </si>
  <si>
    <t>Hardware Refresh Subtotal</t>
  </si>
  <si>
    <t>Hardware Refresh Rate</t>
  </si>
  <si>
    <t>Data Center Total</t>
  </si>
  <si>
    <t>Resource Totals</t>
  </si>
  <si>
    <t>Memory</t>
  </si>
  <si>
    <t>Resources Available (after VMWare)</t>
  </si>
  <si>
    <t>Backup Total</t>
  </si>
  <si>
    <t>Backup Subtotal</t>
  </si>
  <si>
    <t>Aberdeen AberNAS N27W 5 2TB SAS</t>
  </si>
  <si>
    <t>Basic Cost of Ownership</t>
  </si>
  <si>
    <t>IT Support Staff Salary</t>
  </si>
  <si>
    <t>IT Support Staff Subtotal</t>
  </si>
  <si>
    <t>IT Support Staff Effort</t>
  </si>
  <si>
    <t>Number of Students</t>
  </si>
  <si>
    <t>RAID 5 
Disk Space</t>
  </si>
  <si>
    <t>RAID 6 
Disk Space</t>
  </si>
  <si>
    <t>RAID 5 
Disk Space 
per Student</t>
  </si>
  <si>
    <t>RAID 6
Disk Space 
per Student</t>
  </si>
  <si>
    <t>Memory 
per Student</t>
  </si>
  <si>
    <t>Cores 
per Student</t>
  </si>
  <si>
    <t>Cores
(Virtual)</t>
  </si>
  <si>
    <t>Basic Storage Total</t>
  </si>
  <si>
    <t>Capacity
Per</t>
  </si>
  <si>
    <t>Useable
RAID 6 
Disks
(N Disks -2)</t>
  </si>
  <si>
    <t>Useable
RAID 5 
Disks
(N Disks -1)</t>
  </si>
  <si>
    <t>1/3 Rack  Hosting</t>
  </si>
  <si>
    <t>2X Windows Server Academic License</t>
  </si>
  <si>
    <t>Non-Storage Hardware Subtotal</t>
  </si>
  <si>
    <t>Storage Hardware Subtotal</t>
  </si>
  <si>
    <t>Storage Installation &amp; Support Subtotal</t>
  </si>
  <si>
    <t>Storage Installation &amp; Support Total</t>
  </si>
  <si>
    <t>Licenses SNS Subtotal</t>
  </si>
  <si>
    <t>Storage Installation &amp; Support</t>
  </si>
  <si>
    <t>Required Costs Subtotal</t>
  </si>
  <si>
    <t>Recommended Costs Subtotal</t>
  </si>
  <si>
    <t>Refresh Costs Subtotal</t>
  </si>
  <si>
    <t>Staff Costs Subtotal</t>
  </si>
  <si>
    <t>Hardware Total</t>
  </si>
  <si>
    <t xml:space="preserve">Recommended Cost of Ownership </t>
  </si>
  <si>
    <t>Recommended Cost of Ownership  + Support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</si>
</sst>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42" fontId="0" fillId="0" borderId="0" xfId="1" applyNumberFormat="1" applyFont="1"/>
    <xf numFmtId="42" fontId="0" fillId="0" borderId="0" xfId="0" applyNumberFormat="1"/>
    <xf numFmtId="42" fontId="0" fillId="0" borderId="0" xfId="1" applyNumberFormat="1" applyFont="1" applyAlignment="1">
      <alignment wrapText="1"/>
    </xf>
    <xf numFmtId="37" fontId="0" fillId="0" borderId="0" xfId="1" applyNumberFormat="1" applyFont="1"/>
    <xf numFmtId="2" fontId="0" fillId="0" borderId="0" xfId="1" applyNumberFormat="1" applyFont="1"/>
    <xf numFmtId="2" fontId="0" fillId="0" borderId="0" xfId="0" applyNumberFormat="1"/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42" fontId="0" fillId="0" borderId="5" xfId="1" applyNumberFormat="1" applyFont="1" applyBorder="1"/>
    <xf numFmtId="0" fontId="0" fillId="0" borderId="4" xfId="0" applyBorder="1" applyAlignment="1">
      <alignment horizontal="left" wrapText="1"/>
    </xf>
    <xf numFmtId="0" fontId="0" fillId="0" borderId="4" xfId="0" applyBorder="1" applyAlignment="1">
      <alignment horizontal="left"/>
    </xf>
    <xf numFmtId="0" fontId="2" fillId="0" borderId="4" xfId="0" applyFont="1" applyBorder="1" applyAlignment="1">
      <alignment horizontal="right" wrapText="1"/>
    </xf>
    <xf numFmtId="9" fontId="0" fillId="0" borderId="0" xfId="1" applyNumberFormat="1" applyFont="1"/>
    <xf numFmtId="9" fontId="0" fillId="0" borderId="5" xfId="1" applyNumberFormat="1" applyFont="1" applyBorder="1"/>
    <xf numFmtId="42" fontId="0" fillId="0" borderId="5" xfId="0" applyNumberFormat="1" applyBorder="1"/>
    <xf numFmtId="42" fontId="0" fillId="0" borderId="2" xfId="1" applyNumberFormat="1" applyFont="1" applyBorder="1" applyAlignment="1">
      <alignment horizontal="center" wrapText="1"/>
    </xf>
    <xf numFmtId="42" fontId="0" fillId="0" borderId="3" xfId="0" applyNumberFormat="1" applyBorder="1" applyAlignment="1">
      <alignment horizontal="center" wrapText="1"/>
    </xf>
    <xf numFmtId="42" fontId="0" fillId="0" borderId="2" xfId="1" applyNumberFormat="1" applyFont="1" applyBorder="1"/>
    <xf numFmtId="42" fontId="0" fillId="0" borderId="3" xfId="1" applyNumberFormat="1" applyFont="1" applyBorder="1"/>
    <xf numFmtId="0" fontId="2" fillId="0" borderId="9" xfId="0" applyFont="1" applyBorder="1" applyAlignment="1">
      <alignment horizontal="right" wrapText="1"/>
    </xf>
    <xf numFmtId="42" fontId="0" fillId="0" borderId="10" xfId="1" applyNumberFormat="1" applyFont="1" applyBorder="1"/>
    <xf numFmtId="42" fontId="0" fillId="0" borderId="11" xfId="1" applyNumberFormat="1" applyFont="1" applyBorder="1"/>
    <xf numFmtId="0" fontId="0" fillId="0" borderId="1" xfId="0" applyBorder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2" xfId="0" applyBorder="1"/>
    <xf numFmtId="0" fontId="2" fillId="0" borderId="13" xfId="0" applyFont="1" applyBorder="1" applyAlignment="1">
      <alignment horizontal="right"/>
    </xf>
    <xf numFmtId="42" fontId="0" fillId="0" borderId="13" xfId="1" applyNumberFormat="1" applyFont="1" applyBorder="1"/>
    <xf numFmtId="42" fontId="0" fillId="0" borderId="13" xfId="0" applyNumberFormat="1" applyBorder="1"/>
    <xf numFmtId="0" fontId="0" fillId="0" borderId="13" xfId="0" applyBorder="1"/>
    <xf numFmtId="0" fontId="0" fillId="0" borderId="14" xfId="0" applyBorder="1"/>
    <xf numFmtId="0" fontId="2" fillId="0" borderId="13" xfId="0" applyFont="1" applyBorder="1" applyAlignment="1">
      <alignment horizontal="right" wrapText="1"/>
    </xf>
    <xf numFmtId="0" fontId="0" fillId="0" borderId="9" xfId="0" applyBorder="1"/>
    <xf numFmtId="0" fontId="2" fillId="0" borderId="10" xfId="0" applyFont="1" applyBorder="1" applyAlignment="1">
      <alignment horizontal="right" wrapText="1"/>
    </xf>
    <xf numFmtId="42" fontId="0" fillId="0" borderId="10" xfId="0" applyNumberFormat="1" applyBorder="1"/>
    <xf numFmtId="0" fontId="0" fillId="0" borderId="10" xfId="0" applyBorder="1"/>
    <xf numFmtId="0" fontId="0" fillId="0" borderId="11" xfId="0" applyBorder="1"/>
    <xf numFmtId="0" fontId="2" fillId="0" borderId="10" xfId="0" applyFont="1" applyBorder="1" applyAlignment="1">
      <alignment horizontal="right"/>
    </xf>
    <xf numFmtId="0" fontId="0" fillId="0" borderId="7" xfId="0" applyBorder="1" applyAlignment="1">
      <alignment wrapText="1"/>
    </xf>
    <xf numFmtId="37" fontId="0" fillId="0" borderId="2" xfId="0" applyNumberFormat="1" applyBorder="1" applyAlignment="1">
      <alignment wrapText="1"/>
    </xf>
    <xf numFmtId="37" fontId="0" fillId="0" borderId="2" xfId="1" applyNumberFormat="1" applyFont="1" applyBorder="1"/>
    <xf numFmtId="37" fontId="0" fillId="0" borderId="3" xfId="1" applyNumberFormat="1" applyFont="1" applyBorder="1" applyAlignment="1">
      <alignment wrapText="1"/>
    </xf>
    <xf numFmtId="37" fontId="0" fillId="0" borderId="5" xfId="1" applyNumberFormat="1" applyFont="1" applyBorder="1"/>
    <xf numFmtId="0" fontId="0" fillId="0" borderId="6" xfId="0" applyBorder="1" applyAlignment="1">
      <alignment wrapText="1"/>
    </xf>
    <xf numFmtId="2" fontId="0" fillId="0" borderId="7" xfId="1" applyNumberFormat="1" applyFont="1" applyBorder="1"/>
    <xf numFmtId="37" fontId="0" fillId="0" borderId="7" xfId="1" applyNumberFormat="1" applyFont="1" applyBorder="1"/>
    <xf numFmtId="37" fontId="0" fillId="0" borderId="8" xfId="1" applyNumberFormat="1" applyFont="1" applyBorder="1"/>
    <xf numFmtId="0" fontId="0" fillId="0" borderId="1" xfId="0" applyBorder="1" applyAlignment="1">
      <alignment horizontal="right" wrapText="1"/>
    </xf>
    <xf numFmtId="37" fontId="0" fillId="0" borderId="2" xfId="1" applyNumberFormat="1" applyFont="1" applyBorder="1" applyAlignment="1">
      <alignment wrapText="1"/>
    </xf>
    <xf numFmtId="0" fontId="0" fillId="0" borderId="4" xfId="0" applyBorder="1" applyAlignment="1">
      <alignment horizontal="right" wrapText="1"/>
    </xf>
    <xf numFmtId="2" fontId="0" fillId="0" borderId="5" xfId="1" applyNumberFormat="1" applyFont="1" applyBorder="1"/>
    <xf numFmtId="2" fontId="0" fillId="0" borderId="8" xfId="1" applyNumberFormat="1" applyFont="1" applyBorder="1"/>
    <xf numFmtId="0" fontId="0" fillId="0" borderId="15" xfId="0" applyBorder="1"/>
    <xf numFmtId="0" fontId="2" fillId="0" borderId="16" xfId="0" applyFont="1" applyBorder="1" applyAlignment="1">
      <alignment horizontal="right" wrapText="1"/>
    </xf>
    <xf numFmtId="42" fontId="0" fillId="0" borderId="16" xfId="1" applyNumberFormat="1" applyFont="1" applyBorder="1"/>
    <xf numFmtId="42" fontId="0" fillId="0" borderId="16" xfId="0" applyNumberFormat="1" applyBorder="1"/>
    <xf numFmtId="0" fontId="0" fillId="0" borderId="16" xfId="0" applyBorder="1"/>
    <xf numFmtId="0" fontId="0" fillId="0" borderId="17" xfId="0" applyBorder="1"/>
    <xf numFmtId="42" fontId="0" fillId="0" borderId="17" xfId="1" applyNumberFormat="1" applyFont="1" applyBorder="1"/>
    <xf numFmtId="3" fontId="3" fillId="0" borderId="0" xfId="0" applyNumberFormat="1" applyFont="1"/>
    <xf numFmtId="44" fontId="0" fillId="0" borderId="0" xfId="0" applyNumberFormat="1"/>
    <xf numFmtId="42" fontId="0" fillId="0" borderId="2" xfId="1" applyNumberFormat="1" applyFont="1" applyBorder="1" applyAlignment="1">
      <alignment horizontal="center" wrapText="1"/>
    </xf>
    <xf numFmtId="42" fontId="0" fillId="0" borderId="2" xfId="1" applyNumberFormat="1" applyFont="1" applyBorder="1" applyAlignment="1">
      <alignment horizontal="center"/>
    </xf>
    <xf numFmtId="42" fontId="0" fillId="0" borderId="3" xfId="1" applyNumberFormat="1" applyFont="1" applyBorder="1" applyAlignment="1">
      <alignment horizontal="center"/>
    </xf>
    <xf numFmtId="42" fontId="0" fillId="0" borderId="2" xfId="0" applyNumberFormat="1" applyBorder="1" applyAlignment="1">
      <alignment horizontal="center" wrapText="1"/>
    </xf>
    <xf numFmtId="42" fontId="0" fillId="0" borderId="3" xfId="0" applyNumberFormat="1" applyBorder="1" applyAlignment="1">
      <alignment horizontal="center"/>
    </xf>
    <xf numFmtId="42" fontId="0" fillId="0" borderId="2" xfId="0" applyNumberForma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3"/>
  <sheetViews>
    <sheetView tabSelected="1" zoomScale="85" zoomScaleNormal="85" workbookViewId="0">
      <selection activeCell="B29" sqref="B29"/>
    </sheetView>
  </sheetViews>
  <sheetFormatPr defaultRowHeight="14.4" x14ac:dyDescent="0.3"/>
  <cols>
    <col min="2" max="2" width="36.77734375" style="1" bestFit="1" customWidth="1"/>
    <col min="3" max="3" width="23" style="4" customWidth="1"/>
    <col min="4" max="4" width="23" style="5" customWidth="1"/>
    <col min="5" max="5" width="13.5546875" bestFit="1" customWidth="1"/>
    <col min="6" max="6" width="14" bestFit="1" customWidth="1"/>
  </cols>
  <sheetData>
    <row r="1" spans="2:4" ht="15" thickBot="1" x14ac:dyDescent="0.35"/>
    <row r="2" spans="2:4" ht="29.25" customHeight="1" thickBot="1" x14ac:dyDescent="0.35">
      <c r="B2" s="10"/>
      <c r="C2" s="19" t="s">
        <v>8</v>
      </c>
      <c r="D2" s="20" t="s">
        <v>9</v>
      </c>
    </row>
    <row r="3" spans="2:4" x14ac:dyDescent="0.3">
      <c r="B3" s="10" t="s">
        <v>4</v>
      </c>
      <c r="C3" s="21" t="s">
        <v>7</v>
      </c>
      <c r="D3" s="22" t="s">
        <v>7</v>
      </c>
    </row>
    <row r="4" spans="2:4" x14ac:dyDescent="0.3">
      <c r="B4" s="13" t="s">
        <v>65</v>
      </c>
      <c r="C4" s="4">
        <f>HardwareTotal</f>
        <v>29114</v>
      </c>
      <c r="D4" s="12">
        <v>0</v>
      </c>
    </row>
    <row r="5" spans="2:4" x14ac:dyDescent="0.3">
      <c r="B5" s="13" t="s">
        <v>66</v>
      </c>
      <c r="C5" s="4">
        <f>StorageTotal</f>
        <v>12538.01</v>
      </c>
      <c r="D5" s="12">
        <v>0</v>
      </c>
    </row>
    <row r="6" spans="2:4" x14ac:dyDescent="0.3">
      <c r="B6" s="13" t="s">
        <v>69</v>
      </c>
      <c r="C6" s="4">
        <f>LicenseTotal</f>
        <v>21961.309999999998</v>
      </c>
      <c r="D6" s="12">
        <f>LicenseTotalYear</f>
        <v>6463</v>
      </c>
    </row>
    <row r="7" spans="2:4" x14ac:dyDescent="0.3">
      <c r="B7" s="14" t="s">
        <v>28</v>
      </c>
      <c r="C7" s="4">
        <f>DataCenterTotal</f>
        <v>3492</v>
      </c>
      <c r="D7" s="12">
        <f>DataCenterTotalYear</f>
        <v>3492</v>
      </c>
    </row>
    <row r="8" spans="2:4" x14ac:dyDescent="0.3">
      <c r="B8" s="15" t="s">
        <v>71</v>
      </c>
      <c r="C8" s="4">
        <f t="shared" ref="C8:D8" si="0">SUM(C4:C7)</f>
        <v>67105.320000000007</v>
      </c>
      <c r="D8" s="12">
        <f t="shared" si="0"/>
        <v>9955</v>
      </c>
    </row>
    <row r="9" spans="2:4" x14ac:dyDescent="0.3">
      <c r="B9" s="15"/>
      <c r="D9" s="12"/>
    </row>
    <row r="10" spans="2:4" ht="15" thickBot="1" x14ac:dyDescent="0.35">
      <c r="B10" s="23" t="s">
        <v>47</v>
      </c>
      <c r="C10" s="24">
        <f>SUM(C8)</f>
        <v>67105.320000000007</v>
      </c>
      <c r="D10" s="25">
        <f>SUM(D8)</f>
        <v>9955</v>
      </c>
    </row>
    <row r="11" spans="2:4" ht="15" thickTop="1" x14ac:dyDescent="0.3">
      <c r="B11" s="15"/>
      <c r="D11" s="12"/>
    </row>
    <row r="12" spans="2:4" x14ac:dyDescent="0.3">
      <c r="B12" s="13" t="s">
        <v>70</v>
      </c>
      <c r="C12" s="4">
        <f>StorageInstallationTotal</f>
        <v>6338.91</v>
      </c>
      <c r="D12" s="12"/>
    </row>
    <row r="13" spans="2:4" x14ac:dyDescent="0.3">
      <c r="B13" s="13" t="s">
        <v>45</v>
      </c>
      <c r="C13" s="4">
        <f>BackupTotal</f>
        <v>12850.4</v>
      </c>
      <c r="D13" s="12">
        <f>BackupTotalYear</f>
        <v>1112</v>
      </c>
    </row>
    <row r="14" spans="2:4" x14ac:dyDescent="0.3">
      <c r="B14" s="15" t="s">
        <v>72</v>
      </c>
      <c r="C14" s="4">
        <f>SUM(C12:C13)</f>
        <v>19189.309999999998</v>
      </c>
      <c r="D14" s="12">
        <f t="shared" ref="D14" si="1">SUM(D13)</f>
        <v>1112</v>
      </c>
    </row>
    <row r="15" spans="2:4" x14ac:dyDescent="0.3">
      <c r="B15" s="15"/>
      <c r="D15" s="12"/>
    </row>
    <row r="16" spans="2:4" ht="15" thickBot="1" x14ac:dyDescent="0.35">
      <c r="B16" s="23" t="s">
        <v>76</v>
      </c>
      <c r="C16" s="24">
        <f>C14+C10</f>
        <v>86294.63</v>
      </c>
      <c r="D16" s="25">
        <f>SUM(D14,D10)</f>
        <v>11067</v>
      </c>
    </row>
    <row r="17" spans="2:4" ht="15" thickTop="1" x14ac:dyDescent="0.3">
      <c r="B17" s="15"/>
      <c r="D17" s="12"/>
    </row>
    <row r="18" spans="2:4" x14ac:dyDescent="0.3">
      <c r="B18" s="14" t="s">
        <v>39</v>
      </c>
      <c r="C18" s="16">
        <v>0.2</v>
      </c>
      <c r="D18" s="17">
        <v>0.2</v>
      </c>
    </row>
    <row r="19" spans="2:4" x14ac:dyDescent="0.3">
      <c r="B19" s="14" t="s">
        <v>38</v>
      </c>
      <c r="C19" s="4">
        <f>C18*C16</f>
        <v>17258.926000000003</v>
      </c>
      <c r="D19" s="12">
        <f>D18*C16</f>
        <v>17258.926000000003</v>
      </c>
    </row>
    <row r="20" spans="2:4" x14ac:dyDescent="0.3">
      <c r="B20" s="15" t="s">
        <v>73</v>
      </c>
      <c r="C20" s="4">
        <f t="shared" ref="C20:D20" si="2">C19</f>
        <v>17258.926000000003</v>
      </c>
      <c r="D20" s="12">
        <f t="shared" si="2"/>
        <v>17258.926000000003</v>
      </c>
    </row>
    <row r="21" spans="2:4" x14ac:dyDescent="0.3">
      <c r="B21" s="14"/>
      <c r="D21" s="18"/>
    </row>
    <row r="22" spans="2:4" x14ac:dyDescent="0.3">
      <c r="B22" s="14" t="s">
        <v>50</v>
      </c>
      <c r="C22" s="16">
        <v>1</v>
      </c>
      <c r="D22" s="17">
        <v>1</v>
      </c>
    </row>
    <row r="23" spans="2:4" x14ac:dyDescent="0.3">
      <c r="B23" s="14" t="s">
        <v>48</v>
      </c>
      <c r="C23" s="4">
        <v>64800</v>
      </c>
      <c r="D23" s="12">
        <f t="shared" ref="D23" si="3">StaffTotal</f>
        <v>64800</v>
      </c>
    </row>
    <row r="24" spans="2:4" x14ac:dyDescent="0.3">
      <c r="B24" s="14" t="s">
        <v>49</v>
      </c>
      <c r="C24" s="4">
        <f>C23*C22</f>
        <v>64800</v>
      </c>
      <c r="D24" s="12">
        <f>D23*D22</f>
        <v>64800</v>
      </c>
    </row>
    <row r="25" spans="2:4" x14ac:dyDescent="0.3">
      <c r="B25" s="15" t="s">
        <v>74</v>
      </c>
      <c r="C25" s="4">
        <f>C23</f>
        <v>64800</v>
      </c>
      <c r="D25" s="12">
        <f t="shared" ref="D25" si="4">D23</f>
        <v>64800</v>
      </c>
    </row>
    <row r="26" spans="2:4" x14ac:dyDescent="0.3">
      <c r="B26" s="11"/>
      <c r="D26" s="18"/>
    </row>
    <row r="27" spans="2:4" ht="29.4" thickBot="1" x14ac:dyDescent="0.35">
      <c r="B27" s="23" t="s">
        <v>77</v>
      </c>
      <c r="C27" s="24">
        <f>SUM(C16,C20,C25)</f>
        <v>168353.55600000001</v>
      </c>
      <c r="D27" s="25">
        <f>SUM(D16,D20,D25)</f>
        <v>93125.926000000007</v>
      </c>
    </row>
    <row r="28" spans="2:4" ht="15" thickTop="1" x14ac:dyDescent="0.3"/>
    <row r="29" spans="2:4" x14ac:dyDescent="0.3">
      <c r="B29"/>
    </row>
    <row r="33" spans="3:4" ht="15.6" x14ac:dyDescent="0.3">
      <c r="C33" s="68"/>
      <c r="D33" s="69"/>
    </row>
  </sheetData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workbookViewId="0">
      <selection activeCell="B13" sqref="B13"/>
    </sheetView>
  </sheetViews>
  <sheetFormatPr defaultRowHeight="14.4" x14ac:dyDescent="0.3"/>
  <cols>
    <col min="2" max="2" width="7.77734375" bestFit="1" customWidth="1"/>
    <col min="3" max="3" width="29.88671875" style="1" bestFit="1" customWidth="1"/>
    <col min="4" max="4" width="8.44140625" style="4" bestFit="1" customWidth="1"/>
    <col min="5" max="5" width="9.77734375" style="4" bestFit="1" customWidth="1"/>
    <col min="6" max="7" width="10.88671875" style="5" bestFit="1" customWidth="1"/>
    <col min="8" max="8" width="5.109375" customWidth="1"/>
    <col min="9" max="9" width="6" customWidth="1"/>
  </cols>
  <sheetData>
    <row r="1" spans="2:9" ht="15" thickBot="1" x14ac:dyDescent="0.35"/>
    <row r="2" spans="2:9" ht="48.75" customHeight="1" x14ac:dyDescent="0.3">
      <c r="B2" s="26"/>
      <c r="C2" s="27"/>
      <c r="D2" s="70" t="s">
        <v>8</v>
      </c>
      <c r="E2" s="71"/>
      <c r="F2" s="73" t="s">
        <v>9</v>
      </c>
      <c r="G2" s="75"/>
      <c r="H2" s="27" t="s">
        <v>36</v>
      </c>
      <c r="I2" s="28" t="s">
        <v>37</v>
      </c>
    </row>
    <row r="3" spans="2:9" x14ac:dyDescent="0.3">
      <c r="B3" s="29" t="s">
        <v>5</v>
      </c>
      <c r="C3" s="1" t="s">
        <v>4</v>
      </c>
      <c r="D3" s="4" t="s">
        <v>6</v>
      </c>
      <c r="E3" s="4" t="s">
        <v>7</v>
      </c>
      <c r="F3" s="4" t="s">
        <v>6</v>
      </c>
      <c r="G3" s="4" t="s">
        <v>7</v>
      </c>
      <c r="I3" s="30"/>
    </row>
    <row r="4" spans="2:9" ht="28.8" x14ac:dyDescent="0.3">
      <c r="B4" s="29">
        <v>1</v>
      </c>
      <c r="C4" s="1" t="s">
        <v>46</v>
      </c>
      <c r="D4" s="4">
        <v>7904</v>
      </c>
      <c r="E4" s="4">
        <f>B4*D4</f>
        <v>7904</v>
      </c>
      <c r="F4" s="5">
        <v>0</v>
      </c>
      <c r="G4" s="5">
        <f>F4*B4</f>
        <v>0</v>
      </c>
      <c r="H4">
        <v>2</v>
      </c>
      <c r="I4" s="30">
        <f>H4*B4</f>
        <v>2</v>
      </c>
    </row>
    <row r="5" spans="2:9" ht="15" thickBot="1" x14ac:dyDescent="0.35">
      <c r="B5" s="34"/>
      <c r="C5" s="35" t="s">
        <v>15</v>
      </c>
      <c r="D5" s="36"/>
      <c r="E5" s="36">
        <f>SUM(E4)</f>
        <v>7904</v>
      </c>
      <c r="F5" s="37"/>
      <c r="G5" s="37"/>
      <c r="H5" s="38"/>
      <c r="I5" s="39"/>
    </row>
    <row r="6" spans="2:9" ht="15" thickTop="1" x14ac:dyDescent="0.3">
      <c r="B6" s="29"/>
      <c r="C6" s="3"/>
      <c r="I6" s="30"/>
    </row>
    <row r="7" spans="2:9" x14ac:dyDescent="0.3">
      <c r="B7" s="29">
        <v>4</v>
      </c>
      <c r="C7" s="1" t="s">
        <v>22</v>
      </c>
      <c r="D7" s="4">
        <v>1236.5999999999999</v>
      </c>
      <c r="E7" s="4">
        <f>B7*D7</f>
        <v>4946.3999999999996</v>
      </c>
      <c r="F7" s="5">
        <v>0</v>
      </c>
      <c r="G7" s="4">
        <f>F7*B7</f>
        <v>0</v>
      </c>
      <c r="I7" s="30"/>
    </row>
    <row r="8" spans="2:9" x14ac:dyDescent="0.3">
      <c r="B8" s="29">
        <v>4</v>
      </c>
      <c r="C8" s="1" t="s">
        <v>23</v>
      </c>
      <c r="D8" s="4">
        <v>0</v>
      </c>
      <c r="E8" s="4">
        <f>B8*D8</f>
        <v>0</v>
      </c>
      <c r="F8" s="4">
        <v>278</v>
      </c>
      <c r="G8" s="4">
        <f>F8*B8</f>
        <v>1112</v>
      </c>
      <c r="I8" s="30"/>
    </row>
    <row r="9" spans="2:9" ht="15" thickBot="1" x14ac:dyDescent="0.35">
      <c r="B9" s="34"/>
      <c r="C9" s="40" t="s">
        <v>20</v>
      </c>
      <c r="D9" s="36"/>
      <c r="E9" s="36">
        <f>SUM(E7:E8)</f>
        <v>4946.3999999999996</v>
      </c>
      <c r="F9" s="37"/>
      <c r="G9" s="36">
        <f>SUM(G7:G8)</f>
        <v>1112</v>
      </c>
      <c r="H9" s="38"/>
      <c r="I9" s="39"/>
    </row>
    <row r="10" spans="2:9" ht="15" thickTop="1" x14ac:dyDescent="0.3">
      <c r="B10" s="29"/>
      <c r="C10" s="3"/>
      <c r="I10" s="30"/>
    </row>
    <row r="11" spans="2:9" ht="15" thickBot="1" x14ac:dyDescent="0.35">
      <c r="B11" s="61"/>
      <c r="C11" s="62" t="s">
        <v>44</v>
      </c>
      <c r="D11" s="63"/>
      <c r="E11" s="63">
        <f>SUM(E5,E9)</f>
        <v>12850.4</v>
      </c>
      <c r="F11" s="64"/>
      <c r="G11" s="63">
        <f>SUM(G5,G9)</f>
        <v>1112</v>
      </c>
      <c r="H11" s="65"/>
      <c r="I11" s="66">
        <f>SUM(I3:I10)</f>
        <v>2</v>
      </c>
    </row>
  </sheetData>
  <mergeCells count="2">
    <mergeCell ref="D2:E2"/>
    <mergeCell ref="F2:G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1"/>
  <sheetViews>
    <sheetView workbookViewId="0">
      <selection activeCell="B12" sqref="B12"/>
    </sheetView>
  </sheetViews>
  <sheetFormatPr defaultRowHeight="14.4" x14ac:dyDescent="0.3"/>
  <cols>
    <col min="2" max="2" width="7.77734375" bestFit="1" customWidth="1"/>
    <col min="3" max="3" width="28.6640625" style="1" bestFit="1" customWidth="1"/>
    <col min="4" max="4" width="8.44140625" style="4" bestFit="1" customWidth="1"/>
    <col min="5" max="5" width="9.77734375" style="4" bestFit="1" customWidth="1"/>
    <col min="6" max="6" width="4.5546875" customWidth="1"/>
    <col min="7" max="7" width="5.88671875" customWidth="1"/>
  </cols>
  <sheetData>
    <row r="1" spans="2:8" ht="15" thickBot="1" x14ac:dyDescent="0.35"/>
    <row r="2" spans="2:8" ht="48.75" customHeight="1" x14ac:dyDescent="0.3">
      <c r="B2" s="26"/>
      <c r="C2" s="27"/>
      <c r="D2" s="70" t="s">
        <v>8</v>
      </c>
      <c r="E2" s="71"/>
      <c r="F2" s="27" t="s">
        <v>36</v>
      </c>
      <c r="G2" s="28" t="s">
        <v>37</v>
      </c>
    </row>
    <row r="3" spans="2:8" x14ac:dyDescent="0.3">
      <c r="B3" s="29" t="s">
        <v>5</v>
      </c>
      <c r="C3" s="1" t="s">
        <v>4</v>
      </c>
      <c r="D3" s="4" t="s">
        <v>6</v>
      </c>
      <c r="E3" s="4" t="s">
        <v>7</v>
      </c>
      <c r="G3" s="30"/>
      <c r="H3" s="4"/>
    </row>
    <row r="4" spans="2:8" x14ac:dyDescent="0.3">
      <c r="B4" s="29">
        <v>2</v>
      </c>
      <c r="C4" s="1" t="s">
        <v>19</v>
      </c>
      <c r="D4" s="4">
        <v>2000</v>
      </c>
      <c r="E4" s="4">
        <f>B4*D4</f>
        <v>4000</v>
      </c>
      <c r="F4">
        <v>1</v>
      </c>
      <c r="G4" s="30">
        <f>F4*B4</f>
        <v>2</v>
      </c>
    </row>
    <row r="5" spans="2:8" ht="15" thickBot="1" x14ac:dyDescent="0.35">
      <c r="B5" s="41"/>
      <c r="C5" s="42" t="s">
        <v>10</v>
      </c>
      <c r="D5" s="24"/>
      <c r="E5" s="24">
        <f>SUM(E4:E4)</f>
        <v>4000</v>
      </c>
      <c r="F5" s="44"/>
      <c r="G5" s="45"/>
    </row>
    <row r="6" spans="2:8" ht="15" thickTop="1" x14ac:dyDescent="0.3">
      <c r="B6" s="29"/>
      <c r="G6" s="30"/>
    </row>
    <row r="7" spans="2:8" x14ac:dyDescent="0.3">
      <c r="B7" s="29">
        <v>2</v>
      </c>
      <c r="C7" s="1" t="s">
        <v>11</v>
      </c>
      <c r="D7" s="4">
        <v>12557</v>
      </c>
      <c r="E7" s="4">
        <f>B7*D7</f>
        <v>25114</v>
      </c>
      <c r="F7">
        <v>2</v>
      </c>
      <c r="G7" s="30">
        <f>F7*B7</f>
        <v>4</v>
      </c>
    </row>
    <row r="8" spans="2:8" ht="15" thickBot="1" x14ac:dyDescent="0.35">
      <c r="B8" s="41"/>
      <c r="C8" s="46" t="s">
        <v>12</v>
      </c>
      <c r="D8" s="24"/>
      <c r="E8" s="24">
        <f>SUM(E7)</f>
        <v>25114</v>
      </c>
      <c r="F8" s="44"/>
      <c r="G8" s="45"/>
    </row>
    <row r="9" spans="2:8" ht="15" thickTop="1" x14ac:dyDescent="0.3">
      <c r="B9" s="29"/>
      <c r="C9"/>
      <c r="G9" s="30"/>
    </row>
    <row r="10" spans="2:8" ht="15" thickBot="1" x14ac:dyDescent="0.35">
      <c r="B10" s="41"/>
      <c r="C10" s="42" t="s">
        <v>75</v>
      </c>
      <c r="D10" s="24"/>
      <c r="E10" s="24">
        <f>SUM(E5,E8)</f>
        <v>29114</v>
      </c>
      <c r="F10" s="44"/>
      <c r="G10" s="45">
        <f>SUM(G3:G9)</f>
        <v>6</v>
      </c>
    </row>
    <row r="11" spans="2:8" ht="15" thickTop="1" x14ac:dyDescent="0.3"/>
  </sheetData>
  <mergeCells count="1">
    <mergeCell ref="D2:E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"/>
  <sheetViews>
    <sheetView zoomScale="85" zoomScaleNormal="85" workbookViewId="0">
      <selection activeCell="B6" sqref="B6"/>
    </sheetView>
  </sheetViews>
  <sheetFormatPr defaultRowHeight="14.4" x14ac:dyDescent="0.3"/>
  <cols>
    <col min="2" max="2" width="30.21875" style="1" bestFit="1" customWidth="1"/>
    <col min="3" max="3" width="10.109375" style="4" bestFit="1" customWidth="1"/>
    <col min="4" max="4" width="10.109375" style="5" bestFit="1" customWidth="1"/>
    <col min="5" max="6" width="10.109375" bestFit="1" customWidth="1"/>
  </cols>
  <sheetData>
    <row r="1" spans="2:6" ht="15" thickBot="1" x14ac:dyDescent="0.35"/>
    <row r="2" spans="2:6" ht="28.8" x14ac:dyDescent="0.3">
      <c r="B2" s="10"/>
      <c r="C2" s="48" t="s">
        <v>52</v>
      </c>
      <c r="D2" s="48" t="s">
        <v>53</v>
      </c>
      <c r="E2" s="49" t="s">
        <v>42</v>
      </c>
      <c r="F2" s="50" t="s">
        <v>58</v>
      </c>
    </row>
    <row r="3" spans="2:6" x14ac:dyDescent="0.3">
      <c r="B3" s="11" t="s">
        <v>41</v>
      </c>
      <c r="C3" s="8">
        <v>4.8</v>
      </c>
      <c r="D3" s="9">
        <v>3.5999999999999996</v>
      </c>
      <c r="E3" s="7">
        <v>512</v>
      </c>
      <c r="F3" s="51">
        <v>128</v>
      </c>
    </row>
    <row r="4" spans="2:6" ht="29.4" thickBot="1" x14ac:dyDescent="0.35">
      <c r="B4" s="52" t="s">
        <v>43</v>
      </c>
      <c r="C4" s="53">
        <f>C3</f>
        <v>4.8</v>
      </c>
      <c r="D4" s="53">
        <f>D3</f>
        <v>3.5999999999999996</v>
      </c>
      <c r="E4" s="54">
        <f>E3-4</f>
        <v>508</v>
      </c>
      <c r="F4" s="55">
        <f>F3-4</f>
        <v>124</v>
      </c>
    </row>
    <row r="5" spans="2:6" x14ac:dyDescent="0.3">
      <c r="C5" s="8"/>
      <c r="D5" s="8"/>
      <c r="E5" s="7"/>
      <c r="F5" s="7"/>
    </row>
    <row r="6" spans="2:6" x14ac:dyDescent="0.3">
      <c r="B6"/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"/>
  <sheetViews>
    <sheetView workbookViewId="0">
      <selection activeCell="B14" sqref="B14"/>
    </sheetView>
  </sheetViews>
  <sheetFormatPr defaultRowHeight="14.4" x14ac:dyDescent="0.3"/>
  <cols>
    <col min="2" max="2" width="8.77734375" bestFit="1" customWidth="1"/>
    <col min="3" max="3" width="36.6640625" style="1" bestFit="1" customWidth="1"/>
    <col min="4" max="4" width="8.44140625" style="4" bestFit="1" customWidth="1"/>
    <col min="5" max="5" width="9.77734375" style="4" bestFit="1" customWidth="1"/>
    <col min="6" max="6" width="4.6640625" customWidth="1"/>
    <col min="7" max="7" width="6" customWidth="1"/>
  </cols>
  <sheetData>
    <row r="1" spans="2:7" ht="15" thickBot="1" x14ac:dyDescent="0.35"/>
    <row r="2" spans="2:7" ht="43.2" x14ac:dyDescent="0.3">
      <c r="B2" s="26"/>
      <c r="C2" s="27"/>
      <c r="D2" s="70" t="s">
        <v>8</v>
      </c>
      <c r="E2" s="71"/>
      <c r="F2" s="27" t="s">
        <v>36</v>
      </c>
      <c r="G2" s="28" t="s">
        <v>37</v>
      </c>
    </row>
    <row r="3" spans="2:7" x14ac:dyDescent="0.3">
      <c r="B3" s="29" t="s">
        <v>5</v>
      </c>
      <c r="C3" s="1" t="s">
        <v>4</v>
      </c>
      <c r="D3" s="4" t="s">
        <v>6</v>
      </c>
      <c r="E3" s="4" t="s">
        <v>7</v>
      </c>
      <c r="G3" s="30"/>
    </row>
    <row r="4" spans="2:7" x14ac:dyDescent="0.3">
      <c r="B4" s="29">
        <v>1</v>
      </c>
      <c r="C4" s="1" t="s">
        <v>0</v>
      </c>
      <c r="D4" s="4">
        <v>6667.16</v>
      </c>
      <c r="E4" s="4">
        <f t="shared" ref="E4:E5" si="0">B4*D4</f>
        <v>6667.16</v>
      </c>
      <c r="F4">
        <v>2</v>
      </c>
      <c r="G4" s="30">
        <f>F4*B8</f>
        <v>10</v>
      </c>
    </row>
    <row r="5" spans="2:7" x14ac:dyDescent="0.3">
      <c r="B5" s="29">
        <v>2</v>
      </c>
      <c r="C5" s="1" t="s">
        <v>3</v>
      </c>
      <c r="D5" s="4">
        <v>350</v>
      </c>
      <c r="E5" s="4">
        <f t="shared" si="0"/>
        <v>700</v>
      </c>
      <c r="G5" s="30"/>
    </row>
    <row r="6" spans="2:7" ht="15" thickBot="1" x14ac:dyDescent="0.35">
      <c r="B6" s="41"/>
      <c r="C6" s="42" t="s">
        <v>29</v>
      </c>
      <c r="D6" s="24"/>
      <c r="E6" s="24">
        <f>SUM(E4:E5)</f>
        <v>7367.16</v>
      </c>
      <c r="F6" s="44"/>
      <c r="G6" s="45"/>
    </row>
    <row r="7" spans="2:7" ht="15" thickTop="1" x14ac:dyDescent="0.3">
      <c r="B7" s="29"/>
      <c r="C7" s="2"/>
      <c r="G7" s="30"/>
    </row>
    <row r="8" spans="2:7" ht="28.8" x14ac:dyDescent="0.3">
      <c r="B8" s="29">
        <v>5</v>
      </c>
      <c r="C8" s="1" t="s">
        <v>35</v>
      </c>
      <c r="D8" s="4">
        <v>499.35</v>
      </c>
      <c r="E8" s="4">
        <f t="shared" ref="E8:E9" si="1">B8*D8</f>
        <v>2496.75</v>
      </c>
      <c r="G8" s="30"/>
    </row>
    <row r="9" spans="2:7" x14ac:dyDescent="0.3">
      <c r="B9" s="29">
        <v>2</v>
      </c>
      <c r="C9" s="1" t="s">
        <v>1</v>
      </c>
      <c r="D9" s="4">
        <v>1337.05</v>
      </c>
      <c r="E9" s="4">
        <f t="shared" si="1"/>
        <v>2674.1</v>
      </c>
      <c r="G9" s="30"/>
    </row>
    <row r="10" spans="2:7" ht="15" thickBot="1" x14ac:dyDescent="0.35">
      <c r="B10" s="41"/>
      <c r="C10" s="42" t="s">
        <v>30</v>
      </c>
      <c r="D10" s="24"/>
      <c r="E10" s="24">
        <f>SUM(E8:E9)</f>
        <v>5170.8500000000004</v>
      </c>
      <c r="F10" s="44"/>
      <c r="G10" s="45"/>
    </row>
    <row r="11" spans="2:7" ht="15" thickTop="1" x14ac:dyDescent="0.3">
      <c r="B11" s="29"/>
      <c r="G11" s="30"/>
    </row>
    <row r="12" spans="2:7" ht="15" thickBot="1" x14ac:dyDescent="0.35">
      <c r="B12" s="41"/>
      <c r="C12" s="42" t="s">
        <v>59</v>
      </c>
      <c r="D12" s="24"/>
      <c r="E12" s="24">
        <f>SUM(E10,E6)</f>
        <v>12538.01</v>
      </c>
      <c r="F12" s="44"/>
      <c r="G12" s="45"/>
    </row>
    <row r="13" spans="2:7" ht="15" thickTop="1" x14ac:dyDescent="0.3"/>
  </sheetData>
  <mergeCells count="1">
    <mergeCell ref="D2:E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"/>
  <sheetViews>
    <sheetView workbookViewId="0">
      <selection activeCell="B6" sqref="B6"/>
    </sheetView>
  </sheetViews>
  <sheetFormatPr defaultRowHeight="14.4" x14ac:dyDescent="0.3"/>
  <cols>
    <col min="2" max="2" width="8.77734375" bestFit="1" customWidth="1"/>
    <col min="3" max="3" width="36.6640625" style="1" bestFit="1" customWidth="1"/>
    <col min="4" max="4" width="8.44140625" customWidth="1"/>
    <col min="5" max="5" width="8.6640625" customWidth="1"/>
    <col min="6" max="6" width="9.77734375" bestFit="1" customWidth="1"/>
    <col min="7" max="7" width="8.44140625" bestFit="1" customWidth="1"/>
    <col min="8" max="8" width="9.77734375" customWidth="1"/>
    <col min="9" max="9" width="8.44140625" bestFit="1" customWidth="1"/>
  </cols>
  <sheetData>
    <row r="1" spans="2:9" ht="15" thickBot="1" x14ac:dyDescent="0.35"/>
    <row r="2" spans="2:9" ht="72" x14ac:dyDescent="0.3">
      <c r="B2" s="26" t="s">
        <v>5</v>
      </c>
      <c r="C2" s="27" t="s">
        <v>4</v>
      </c>
      <c r="D2" s="27" t="s">
        <v>60</v>
      </c>
      <c r="E2" s="27" t="s">
        <v>32</v>
      </c>
      <c r="F2" s="27" t="s">
        <v>62</v>
      </c>
      <c r="G2" s="27" t="s">
        <v>34</v>
      </c>
      <c r="H2" s="27" t="s">
        <v>61</v>
      </c>
      <c r="I2" s="28" t="s">
        <v>33</v>
      </c>
    </row>
    <row r="3" spans="2:9" ht="28.8" x14ac:dyDescent="0.3">
      <c r="B3" s="29">
        <v>5</v>
      </c>
      <c r="C3" s="1" t="s">
        <v>35</v>
      </c>
      <c r="D3">
        <v>1.2</v>
      </c>
      <c r="E3">
        <f>D3*B3</f>
        <v>6</v>
      </c>
      <c r="F3">
        <f>B3-1</f>
        <v>4</v>
      </c>
      <c r="G3">
        <f>F3*D3</f>
        <v>4.8</v>
      </c>
      <c r="H3">
        <f>B3-2</f>
        <v>3</v>
      </c>
      <c r="I3" s="30">
        <f>H3*D3</f>
        <v>3.5999999999999996</v>
      </c>
    </row>
    <row r="4" spans="2:9" ht="15" thickBot="1" x14ac:dyDescent="0.35">
      <c r="B4" s="31">
        <v>2</v>
      </c>
      <c r="C4" s="47" t="s">
        <v>1</v>
      </c>
      <c r="D4" s="32">
        <v>0.4</v>
      </c>
      <c r="E4" s="32">
        <f>D4*B4</f>
        <v>0.8</v>
      </c>
      <c r="F4" s="32">
        <v>0</v>
      </c>
      <c r="G4" s="32">
        <v>0</v>
      </c>
      <c r="H4" s="32">
        <v>0</v>
      </c>
      <c r="I4" s="33">
        <v>0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workbookViewId="0">
      <selection activeCell="B10" sqref="B10"/>
    </sheetView>
  </sheetViews>
  <sheetFormatPr defaultRowHeight="14.4" x14ac:dyDescent="0.3"/>
  <sheetData>
    <row r="1" spans="2:6" ht="15" thickBot="1" x14ac:dyDescent="0.35">
      <c r="B1" s="1"/>
      <c r="C1" s="8"/>
      <c r="D1" s="9"/>
    </row>
    <row r="2" spans="2:6" ht="72" x14ac:dyDescent="0.3">
      <c r="B2" s="56" t="s">
        <v>51</v>
      </c>
      <c r="C2" s="48" t="s">
        <v>54</v>
      </c>
      <c r="D2" s="48" t="s">
        <v>55</v>
      </c>
      <c r="E2" s="57" t="s">
        <v>56</v>
      </c>
      <c r="F2" s="50" t="s">
        <v>57</v>
      </c>
    </row>
    <row r="3" spans="2:6" x14ac:dyDescent="0.3">
      <c r="B3" s="58">
        <v>10</v>
      </c>
      <c r="C3" s="8">
        <f>'Table Three Total Memory'!C4/a</f>
        <v>0.48</v>
      </c>
      <c r="D3" s="8">
        <f>'Table Three Total Memory'!D4/a</f>
        <v>0.36</v>
      </c>
      <c r="E3" s="8">
        <f>'Table Three Total Memory'!E4/a</f>
        <v>50.8</v>
      </c>
      <c r="F3" s="59">
        <f>'Table Three Total Memory'!F4/a</f>
        <v>12.4</v>
      </c>
    </row>
    <row r="4" spans="2:6" x14ac:dyDescent="0.3">
      <c r="B4" s="58">
        <v>20</v>
      </c>
      <c r="C4" s="8">
        <f>'Table Three Total Memory'!C4/b</f>
        <v>0.24</v>
      </c>
      <c r="D4" s="8">
        <f>'Table Three Total Memory'!D4/b</f>
        <v>0.18</v>
      </c>
      <c r="E4" s="8">
        <f>'Table Three Total Memory'!E4/b</f>
        <v>25.4</v>
      </c>
      <c r="F4" s="59">
        <f>'Table Three Total Memory'!F4/b</f>
        <v>6.2</v>
      </c>
    </row>
    <row r="5" spans="2:6" x14ac:dyDescent="0.3">
      <c r="B5" s="58">
        <v>30</v>
      </c>
      <c r="C5" s="8">
        <f>'Table Three Total Memory'!C4/ccccc</f>
        <v>0.16</v>
      </c>
      <c r="D5" s="8">
        <f>'Table Three Total Memory'!D4/ccccc</f>
        <v>0.11999999999999998</v>
      </c>
      <c r="E5" s="8">
        <f>'Table Three Total Memory'!E4/ccccc</f>
        <v>16.933333333333334</v>
      </c>
      <c r="F5" s="59">
        <f>'Table Three Total Memory'!F4/ccccc</f>
        <v>4.1333333333333337</v>
      </c>
    </row>
    <row r="6" spans="2:6" x14ac:dyDescent="0.3">
      <c r="B6" s="11">
        <v>40</v>
      </c>
      <c r="C6" s="8">
        <f>'Table Three Total Memory'!C4/cccccccccc</f>
        <v>0.12</v>
      </c>
      <c r="D6" s="8">
        <f>'Table Three Total Memory'!D4/cccccccccc</f>
        <v>0.09</v>
      </c>
      <c r="E6" s="8">
        <f>'Table Three Total Memory'!E4/cccccccccc</f>
        <v>12.7</v>
      </c>
      <c r="F6" s="59">
        <f>'Table Three Total Memory'!F4/cccccccccc</f>
        <v>3.1</v>
      </c>
    </row>
    <row r="7" spans="2:6" x14ac:dyDescent="0.3">
      <c r="B7" s="11">
        <v>50</v>
      </c>
      <c r="C7" s="8">
        <f>'Table Three Total Memory'!C4/cceee</f>
        <v>9.6000000000000002E-2</v>
      </c>
      <c r="D7" s="8">
        <f>'Table Three Total Memory'!D4/cceee</f>
        <v>7.1999999999999995E-2</v>
      </c>
      <c r="E7" s="8">
        <f>'Table Three Total Memory'!E4/cceee</f>
        <v>10.16</v>
      </c>
      <c r="F7" s="59">
        <f>'Table Three Total Memory'!F4/cceee</f>
        <v>2.48</v>
      </c>
    </row>
    <row r="8" spans="2:6" ht="15" thickBot="1" x14ac:dyDescent="0.35">
      <c r="B8" s="52">
        <v>60</v>
      </c>
      <c r="C8" s="53">
        <f>'Table Three Total Memory'!C4/eqetq</f>
        <v>0.08</v>
      </c>
      <c r="D8" s="53">
        <f>'Table Three Total Memory'!D4/eqetq</f>
        <v>5.9999999999999991E-2</v>
      </c>
      <c r="E8" s="53">
        <f>'Table Three Total Memory'!E4/eqetq</f>
        <v>8.4666666666666668</v>
      </c>
      <c r="F8" s="60">
        <f>'Table Three Total Memory'!F4/eqetq</f>
        <v>2.0666666666666669</v>
      </c>
    </row>
    <row r="9" spans="2:6" x14ac:dyDescent="0.3">
      <c r="B9" s="1"/>
      <c r="C9" s="4"/>
      <c r="D9" s="5"/>
    </row>
    <row r="10" spans="2:6" x14ac:dyDescent="0.3">
      <c r="B10" s="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8"/>
  <sheetViews>
    <sheetView workbookViewId="0">
      <selection activeCell="B10" sqref="B10"/>
    </sheetView>
  </sheetViews>
  <sheetFormatPr defaultRowHeight="14.4" x14ac:dyDescent="0.3"/>
  <cols>
    <col min="2" max="2" width="8.77734375" bestFit="1" customWidth="1"/>
    <col min="3" max="3" width="36.6640625" style="1" bestFit="1" customWidth="1"/>
    <col min="4" max="4" width="8.44140625" style="4" bestFit="1" customWidth="1"/>
    <col min="5" max="5" width="10" style="4" customWidth="1"/>
  </cols>
  <sheetData>
    <row r="1" spans="2:5" ht="15" thickBot="1" x14ac:dyDescent="0.35"/>
    <row r="2" spans="2:5" x14ac:dyDescent="0.3">
      <c r="B2" s="26"/>
      <c r="C2" s="27"/>
      <c r="D2" s="70" t="s">
        <v>8</v>
      </c>
      <c r="E2" s="72"/>
    </row>
    <row r="3" spans="2:5" x14ac:dyDescent="0.3">
      <c r="B3" s="29" t="s">
        <v>5</v>
      </c>
      <c r="C3" s="1" t="s">
        <v>4</v>
      </c>
      <c r="D3" s="4" t="s">
        <v>6</v>
      </c>
      <c r="E3" s="12" t="s">
        <v>7</v>
      </c>
    </row>
    <row r="4" spans="2:5" x14ac:dyDescent="0.3">
      <c r="B4" s="29">
        <v>1</v>
      </c>
      <c r="C4" s="1" t="s">
        <v>2</v>
      </c>
      <c r="D4" s="4">
        <v>2850.91</v>
      </c>
      <c r="E4" s="12">
        <f t="shared" ref="E4:E5" si="0">B4*D4</f>
        <v>2850.91</v>
      </c>
    </row>
    <row r="5" spans="2:5" s="1" customFormat="1" x14ac:dyDescent="0.3">
      <c r="B5" s="11">
        <v>2</v>
      </c>
      <c r="C5" s="1" t="s">
        <v>13</v>
      </c>
      <c r="D5" s="6">
        <v>1744</v>
      </c>
      <c r="E5" s="12">
        <f t="shared" si="0"/>
        <v>3488</v>
      </c>
    </row>
    <row r="6" spans="2:5" ht="15" thickBot="1" x14ac:dyDescent="0.35">
      <c r="B6" s="41"/>
      <c r="C6" s="42" t="s">
        <v>67</v>
      </c>
      <c r="D6" s="24"/>
      <c r="E6" s="25">
        <f>SUM(E4:E5)</f>
        <v>6338.91</v>
      </c>
    </row>
    <row r="7" spans="2:5" ht="15" thickTop="1" x14ac:dyDescent="0.3">
      <c r="B7" s="29"/>
      <c r="E7" s="12"/>
    </row>
    <row r="8" spans="2:5" ht="15" thickBot="1" x14ac:dyDescent="0.35">
      <c r="B8" s="61"/>
      <c r="C8" s="62" t="s">
        <v>68</v>
      </c>
      <c r="D8" s="63"/>
      <c r="E8" s="67">
        <f>SUM(E6)</f>
        <v>6338.91</v>
      </c>
    </row>
  </sheetData>
  <mergeCells count="1">
    <mergeCell ref="D2:E2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"/>
  <sheetViews>
    <sheetView workbookViewId="0">
      <selection activeCell="B13" sqref="B13"/>
    </sheetView>
  </sheetViews>
  <sheetFormatPr defaultRowHeight="14.4" x14ac:dyDescent="0.3"/>
  <cols>
    <col min="2" max="2" width="7.77734375" bestFit="1" customWidth="1"/>
    <col min="3" max="3" width="31" style="1" customWidth="1"/>
    <col min="4" max="4" width="8.44140625" style="4" bestFit="1" customWidth="1"/>
    <col min="5" max="5" width="9.77734375" style="4" bestFit="1" customWidth="1"/>
    <col min="6" max="6" width="8.44140625" style="5" bestFit="1" customWidth="1"/>
    <col min="7" max="7" width="12" style="5" customWidth="1"/>
  </cols>
  <sheetData>
    <row r="1" spans="2:7" ht="15" thickBot="1" x14ac:dyDescent="0.35"/>
    <row r="2" spans="2:7" ht="29.25" customHeight="1" x14ac:dyDescent="0.3">
      <c r="B2" s="26"/>
      <c r="C2" s="27"/>
      <c r="D2" s="70" t="s">
        <v>8</v>
      </c>
      <c r="E2" s="71"/>
      <c r="F2" s="73" t="s">
        <v>9</v>
      </c>
      <c r="G2" s="74"/>
    </row>
    <row r="3" spans="2:7" x14ac:dyDescent="0.3">
      <c r="B3" s="29" t="s">
        <v>5</v>
      </c>
      <c r="C3" s="1" t="s">
        <v>4</v>
      </c>
      <c r="D3" s="4" t="s">
        <v>6</v>
      </c>
      <c r="E3" s="4" t="s">
        <v>7</v>
      </c>
      <c r="F3" s="4" t="s">
        <v>6</v>
      </c>
      <c r="G3" s="12" t="s">
        <v>7</v>
      </c>
    </row>
    <row r="4" spans="2:7" x14ac:dyDescent="0.3">
      <c r="B4" s="29"/>
      <c r="G4" s="18"/>
    </row>
    <row r="5" spans="2:7" x14ac:dyDescent="0.3">
      <c r="B5" s="29">
        <v>1</v>
      </c>
      <c r="C5" s="1" t="s">
        <v>63</v>
      </c>
      <c r="D5" s="4">
        <v>1872</v>
      </c>
      <c r="E5" s="4">
        <f>B5*D5</f>
        <v>1872</v>
      </c>
      <c r="F5" s="5">
        <v>1872</v>
      </c>
      <c r="G5" s="12">
        <f>F5*B5</f>
        <v>1872</v>
      </c>
    </row>
    <row r="6" spans="2:7" ht="15" thickBot="1" x14ac:dyDescent="0.35">
      <c r="B6" s="41"/>
      <c r="C6" s="42" t="s">
        <v>25</v>
      </c>
      <c r="D6" s="24"/>
      <c r="E6" s="24">
        <f>SUM(E5:E5)</f>
        <v>1872</v>
      </c>
      <c r="F6" s="43"/>
      <c r="G6" s="25">
        <f>SUM(G5:G5)</f>
        <v>1872</v>
      </c>
    </row>
    <row r="7" spans="2:7" ht="15" thickTop="1" x14ac:dyDescent="0.3">
      <c r="B7" s="29"/>
      <c r="G7" s="12"/>
    </row>
    <row r="8" spans="2:7" x14ac:dyDescent="0.3">
      <c r="B8" s="29">
        <v>1</v>
      </c>
      <c r="C8" s="1" t="s">
        <v>27</v>
      </c>
      <c r="D8" s="4">
        <v>1620</v>
      </c>
      <c r="E8" s="4">
        <f>B8*D8</f>
        <v>1620</v>
      </c>
      <c r="F8" s="5">
        <v>1620</v>
      </c>
      <c r="G8" s="12">
        <f>F8*B8</f>
        <v>1620</v>
      </c>
    </row>
    <row r="9" spans="2:7" ht="15" thickBot="1" x14ac:dyDescent="0.35">
      <c r="B9" s="41"/>
      <c r="C9" s="42" t="s">
        <v>26</v>
      </c>
      <c r="D9" s="24"/>
      <c r="E9" s="24">
        <f>SUM(E8:E8)</f>
        <v>1620</v>
      </c>
      <c r="F9" s="43"/>
      <c r="G9" s="25">
        <f>SUM(G8:G8)</f>
        <v>1620</v>
      </c>
    </row>
    <row r="10" spans="2:7" ht="15" thickTop="1" x14ac:dyDescent="0.3">
      <c r="B10" s="29"/>
      <c r="C10" s="2"/>
      <c r="G10" s="12"/>
    </row>
    <row r="11" spans="2:7" ht="15" thickBot="1" x14ac:dyDescent="0.35">
      <c r="B11" s="41"/>
      <c r="C11" s="42" t="s">
        <v>40</v>
      </c>
      <c r="D11" s="24"/>
      <c r="E11" s="24">
        <f>SUM(E6,E9)</f>
        <v>3492</v>
      </c>
      <c r="F11" s="43"/>
      <c r="G11" s="25">
        <f>SUM(G6,G9)</f>
        <v>3492</v>
      </c>
    </row>
    <row r="12" spans="2:7" ht="15" thickTop="1" x14ac:dyDescent="0.3"/>
    <row r="13" spans="2:7" x14ac:dyDescent="0.3">
      <c r="B13" s="4"/>
    </row>
  </sheetData>
  <mergeCells count="2">
    <mergeCell ref="D2:E2"/>
    <mergeCell ref="F2:G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workbookViewId="0">
      <selection activeCell="B16" sqref="B16"/>
    </sheetView>
  </sheetViews>
  <sheetFormatPr defaultRowHeight="14.4" x14ac:dyDescent="0.3"/>
  <cols>
    <col min="2" max="2" width="8.77734375" bestFit="1" customWidth="1"/>
    <col min="3" max="3" width="33.5546875" style="1" bestFit="1" customWidth="1"/>
    <col min="4" max="4" width="9.5546875" style="4" bestFit="1" customWidth="1"/>
    <col min="5" max="5" width="11.109375" style="4" bestFit="1" customWidth="1"/>
    <col min="6" max="6" width="9.5546875" style="5" bestFit="1" customWidth="1"/>
    <col min="7" max="7" width="11.109375" style="5" bestFit="1" customWidth="1"/>
    <col min="9" max="9" width="41.6640625" customWidth="1"/>
  </cols>
  <sheetData>
    <row r="1" spans="2:7" ht="15" thickBot="1" x14ac:dyDescent="0.35"/>
    <row r="2" spans="2:7" ht="55.5" customHeight="1" x14ac:dyDescent="0.3">
      <c r="B2" s="26"/>
      <c r="C2" s="27"/>
      <c r="D2" s="70" t="s">
        <v>8</v>
      </c>
      <c r="E2" s="71"/>
      <c r="F2" s="73" t="s">
        <v>9</v>
      </c>
      <c r="G2" s="74"/>
    </row>
    <row r="3" spans="2:7" x14ac:dyDescent="0.3">
      <c r="B3" s="29" t="s">
        <v>5</v>
      </c>
      <c r="C3" s="1" t="s">
        <v>4</v>
      </c>
      <c r="D3" s="4" t="s">
        <v>6</v>
      </c>
      <c r="E3" s="4" t="s">
        <v>7</v>
      </c>
      <c r="F3" s="4" t="s">
        <v>6</v>
      </c>
      <c r="G3" s="12" t="s">
        <v>7</v>
      </c>
    </row>
    <row r="4" spans="2:7" x14ac:dyDescent="0.3">
      <c r="B4" s="29"/>
      <c r="G4" s="18"/>
    </row>
    <row r="5" spans="2:7" x14ac:dyDescent="0.3">
      <c r="B5" s="29">
        <v>4</v>
      </c>
      <c r="C5" s="1" t="s">
        <v>31</v>
      </c>
      <c r="D5" s="4">
        <v>2009.99</v>
      </c>
      <c r="E5" s="4">
        <f>B5*D5</f>
        <v>8039.96</v>
      </c>
      <c r="F5" s="5">
        <v>0</v>
      </c>
      <c r="G5" s="12">
        <f>F5*B5</f>
        <v>0</v>
      </c>
    </row>
    <row r="6" spans="2:7" x14ac:dyDescent="0.3">
      <c r="B6" s="29">
        <v>4</v>
      </c>
      <c r="C6" s="1" t="s">
        <v>21</v>
      </c>
      <c r="D6" s="4">
        <v>885.99</v>
      </c>
      <c r="E6" s="4">
        <f>B6*D6</f>
        <v>3543.96</v>
      </c>
      <c r="F6" s="4">
        <v>886</v>
      </c>
      <c r="G6" s="12">
        <f>F6*B6</f>
        <v>3544</v>
      </c>
    </row>
    <row r="7" spans="2:7" x14ac:dyDescent="0.3">
      <c r="B7" s="29">
        <v>1</v>
      </c>
      <c r="C7" s="1" t="s">
        <v>17</v>
      </c>
      <c r="D7" s="4">
        <v>3623.99</v>
      </c>
      <c r="E7" s="4">
        <f>B7*D7</f>
        <v>3623.99</v>
      </c>
      <c r="F7" s="5">
        <v>0</v>
      </c>
      <c r="G7" s="12">
        <f>F7*B7</f>
        <v>0</v>
      </c>
    </row>
    <row r="8" spans="2:7" x14ac:dyDescent="0.3">
      <c r="B8" s="29">
        <v>1</v>
      </c>
      <c r="C8" s="1" t="s">
        <v>18</v>
      </c>
      <c r="D8" s="4">
        <v>1439</v>
      </c>
      <c r="E8" s="4">
        <f>B8*D8</f>
        <v>1439</v>
      </c>
      <c r="F8" s="5">
        <v>1439</v>
      </c>
      <c r="G8" s="12">
        <f>F8*B8</f>
        <v>1439</v>
      </c>
    </row>
    <row r="9" spans="2:7" ht="15" thickBot="1" x14ac:dyDescent="0.35">
      <c r="B9" s="41"/>
      <c r="C9" s="42" t="s">
        <v>14</v>
      </c>
      <c r="D9" s="24"/>
      <c r="E9" s="24">
        <f>SUM(E5:E8)</f>
        <v>16646.91</v>
      </c>
      <c r="F9" s="43"/>
      <c r="G9" s="25">
        <f>SUM(G5:G8)</f>
        <v>4983</v>
      </c>
    </row>
    <row r="10" spans="2:7" ht="15" thickTop="1" x14ac:dyDescent="0.3">
      <c r="B10" s="29"/>
      <c r="G10" s="18"/>
    </row>
    <row r="11" spans="2:7" x14ac:dyDescent="0.3">
      <c r="B11" s="29">
        <v>8</v>
      </c>
      <c r="C11" s="1" t="s">
        <v>64</v>
      </c>
      <c r="D11" s="4">
        <v>46</v>
      </c>
      <c r="E11" s="4">
        <f>B11*D11</f>
        <v>368</v>
      </c>
      <c r="F11" s="5">
        <v>46</v>
      </c>
      <c r="G11" s="12">
        <f>F11*B11</f>
        <v>368</v>
      </c>
    </row>
    <row r="12" spans="2:7" ht="15" thickBot="1" x14ac:dyDescent="0.35">
      <c r="B12" s="41"/>
      <c r="C12" s="42" t="s">
        <v>24</v>
      </c>
      <c r="D12" s="24"/>
      <c r="E12" s="24">
        <f>SUM(E11:E11)</f>
        <v>368</v>
      </c>
      <c r="F12" s="43"/>
      <c r="G12" s="25">
        <f>SUM(G11:G11)</f>
        <v>368</v>
      </c>
    </row>
    <row r="13" spans="2:7" ht="15" thickTop="1" x14ac:dyDescent="0.3">
      <c r="B13" s="29"/>
      <c r="C13" s="2"/>
      <c r="G13" s="12"/>
    </row>
    <row r="14" spans="2:7" ht="15" thickBot="1" x14ac:dyDescent="0.35">
      <c r="B14" s="41"/>
      <c r="C14" s="42" t="s">
        <v>16</v>
      </c>
      <c r="D14" s="24"/>
      <c r="E14" s="24">
        <f>SUM(E9,'Table Ten Backup'!E9,E12)</f>
        <v>21961.309999999998</v>
      </c>
      <c r="F14" s="43"/>
      <c r="G14" s="25">
        <f>SUM(G9,'Table Ten Backup'!G9,G12)</f>
        <v>6463</v>
      </c>
    </row>
    <row r="15" spans="2:7" ht="15" thickTop="1" x14ac:dyDescent="0.3"/>
  </sheetData>
  <mergeCells count="2">
    <mergeCell ref="D2:E2"/>
    <mergeCell ref="F2:G2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29</vt:i4>
      </vt:variant>
    </vt:vector>
  </HeadingPairs>
  <TitlesOfParts>
    <vt:vector size="39" baseType="lpstr">
      <vt:lpstr>Table One Total Cost</vt:lpstr>
      <vt:lpstr>Table Two Non-Storage Costs</vt:lpstr>
      <vt:lpstr>Table Three Total Memory</vt:lpstr>
      <vt:lpstr>Table Four Hardware Costs</vt:lpstr>
      <vt:lpstr>Table Five Storage Capacity</vt:lpstr>
      <vt:lpstr>Table Six Allocations</vt:lpstr>
      <vt:lpstr>Table Seven Installation Cost</vt:lpstr>
      <vt:lpstr>Table Eight Data Center</vt:lpstr>
      <vt:lpstr>Table Nine Licenses</vt:lpstr>
      <vt:lpstr>Table Ten Backup</vt:lpstr>
      <vt:lpstr>a</vt:lpstr>
      <vt:lpstr>b</vt:lpstr>
      <vt:lpstr>BackupTotal</vt:lpstr>
      <vt:lpstr>BackupTotalYear</vt:lpstr>
      <vt:lpstr>ccccc</vt:lpstr>
      <vt:lpstr>cccccccccc</vt:lpstr>
      <vt:lpstr>cceee</vt:lpstr>
      <vt:lpstr>DataCenterTotal</vt:lpstr>
      <vt:lpstr>DataCenterTotalYear</vt:lpstr>
      <vt:lpstr>DiskTotalSmall1.2</vt:lpstr>
      <vt:lpstr>eqetq</vt:lpstr>
      <vt:lpstr>'Table Ten Backup'!HardwareTotal</vt:lpstr>
      <vt:lpstr>HardwareTotal</vt:lpstr>
      <vt:lpstr>'Table Seven Installation Cost'!HardwareTotalStorage</vt:lpstr>
      <vt:lpstr>LicenseTotal</vt:lpstr>
      <vt:lpstr>LicenseTotalYear</vt:lpstr>
      <vt:lpstr>StaffTotal</vt:lpstr>
      <vt:lpstr>'Table Seven Installation Cost'!StorageInstallation</vt:lpstr>
      <vt:lpstr>StorageInstallationTotal</vt:lpstr>
      <vt:lpstr>StorageTotal</vt:lpstr>
      <vt:lpstr>'Table Three Total Memory'!students10</vt:lpstr>
      <vt:lpstr>students11</vt:lpstr>
      <vt:lpstr>'Table Three Total Memory'!students20</vt:lpstr>
      <vt:lpstr>'Table Three Total Memory'!students30</vt:lpstr>
      <vt:lpstr>'Table Three Total Memory'!students40</vt:lpstr>
      <vt:lpstr>'Table Three Total Memory'!students50</vt:lpstr>
      <vt:lpstr>'Table Three Total Memory'!students60</vt:lpstr>
      <vt:lpstr>testestestest</vt:lpstr>
      <vt:lpstr>testtest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Forrest J. Bowlick</cp:lastModifiedBy>
  <cp:lastPrinted>2020-04-28T16:03:43Z</cp:lastPrinted>
  <dcterms:created xsi:type="dcterms:W3CDTF">2018-10-31T16:39:02Z</dcterms:created>
  <dcterms:modified xsi:type="dcterms:W3CDTF">2020-04-28T16:04:04Z</dcterms:modified>
</cp:coreProperties>
</file>