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7.19提交\Supplementary material\"/>
    </mc:Choice>
  </mc:AlternateContent>
  <xr:revisionPtr revIDLastSave="0" documentId="13_ncr:1_{5235AF6C-15AA-417A-8EBA-877E99B156A0}" xr6:coauthVersionLast="47" xr6:coauthVersionMax="47" xr10:uidLastSave="{00000000-0000-0000-0000-000000000000}"/>
  <bookViews>
    <workbookView xWindow="-108" yWindow="-108" windowWidth="23256" windowHeight="12576" activeTab="4" xr2:uid="{ED79C61B-9BE0-4180-A909-C9DB5893083F}"/>
  </bookViews>
  <sheets>
    <sheet name="a. Tibet" sheetId="4" r:id="rId1"/>
    <sheet name="b. Andean" sheetId="1" r:id="rId2"/>
    <sheet name="c. Cordillera" sheetId="3" r:id="rId3"/>
    <sheet name="d. Mediterranean" sheetId="2" r:id="rId4"/>
    <sheet name="e. Honshu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5" l="1"/>
  <c r="K2" i="5"/>
  <c r="M2" i="5"/>
  <c r="N2" i="5"/>
  <c r="O2" i="5"/>
  <c r="P2" i="5"/>
  <c r="J3" i="5"/>
  <c r="K3" i="5"/>
  <c r="M3" i="5"/>
  <c r="N3" i="5"/>
  <c r="O3" i="5"/>
  <c r="P3" i="5"/>
  <c r="J4" i="5"/>
  <c r="K4" i="5"/>
  <c r="M4" i="5"/>
  <c r="N4" i="5"/>
  <c r="O4" i="5"/>
  <c r="P4" i="5"/>
  <c r="J5" i="5"/>
  <c r="K5" i="5"/>
  <c r="P5" i="5" s="1"/>
  <c r="M5" i="5"/>
  <c r="N5" i="5"/>
  <c r="O5" i="5"/>
  <c r="J6" i="5"/>
  <c r="K6" i="5"/>
  <c r="M6" i="5"/>
  <c r="N6" i="5"/>
  <c r="O6" i="5"/>
  <c r="P6" i="5"/>
  <c r="J7" i="5"/>
  <c r="K7" i="5"/>
  <c r="M7" i="5"/>
  <c r="N7" i="5"/>
  <c r="O7" i="5"/>
  <c r="P7" i="5"/>
  <c r="J8" i="5"/>
  <c r="K8" i="5"/>
  <c r="M8" i="5"/>
  <c r="N8" i="5"/>
  <c r="O8" i="5"/>
  <c r="P8" i="5"/>
  <c r="J9" i="5"/>
  <c r="K9" i="5"/>
  <c r="M9" i="5"/>
  <c r="N9" i="5"/>
  <c r="O9" i="5"/>
  <c r="P9" i="5"/>
  <c r="J10" i="5"/>
  <c r="K10" i="5"/>
  <c r="M10" i="5"/>
  <c r="N10" i="5"/>
  <c r="O10" i="5"/>
  <c r="P10" i="5"/>
  <c r="J11" i="5"/>
  <c r="K11" i="5"/>
  <c r="P11" i="5" s="1"/>
  <c r="M11" i="5"/>
  <c r="N11" i="5"/>
  <c r="O11" i="5"/>
  <c r="J12" i="5"/>
  <c r="K12" i="5"/>
  <c r="M12" i="5"/>
  <c r="N12" i="5"/>
  <c r="O12" i="5"/>
  <c r="P12" i="5"/>
  <c r="J13" i="5"/>
  <c r="K13" i="5"/>
  <c r="P13" i="5" s="1"/>
  <c r="M13" i="5"/>
  <c r="N13" i="5"/>
  <c r="O13" i="5"/>
  <c r="J14" i="5"/>
  <c r="K14" i="5"/>
  <c r="M14" i="5"/>
  <c r="N14" i="5"/>
  <c r="O14" i="5"/>
  <c r="P14" i="5"/>
  <c r="J15" i="5"/>
  <c r="K15" i="5"/>
  <c r="P15" i="5" s="1"/>
  <c r="M15" i="5"/>
  <c r="N15" i="5"/>
  <c r="O15" i="5"/>
  <c r="J16" i="5"/>
  <c r="K16" i="5"/>
  <c r="M16" i="5"/>
  <c r="N16" i="5"/>
  <c r="O16" i="5"/>
  <c r="P16" i="5"/>
  <c r="J17" i="5"/>
  <c r="K17" i="5"/>
  <c r="P17" i="5" s="1"/>
  <c r="M17" i="5"/>
  <c r="N17" i="5"/>
  <c r="O17" i="5"/>
  <c r="G19" i="4"/>
  <c r="L19" i="4" s="1"/>
  <c r="H19" i="4"/>
  <c r="I19" i="4"/>
  <c r="J19" i="4"/>
  <c r="K19" i="4" s="1"/>
  <c r="M19" i="4"/>
  <c r="N19" i="4"/>
  <c r="G17" i="4"/>
  <c r="L17" i="4" s="1"/>
  <c r="H17" i="4"/>
  <c r="M17" i="4" s="1"/>
  <c r="I17" i="4"/>
  <c r="J17" i="4"/>
  <c r="K17" i="4" s="1"/>
  <c r="N17" i="4"/>
  <c r="G8" i="4"/>
  <c r="L8" i="4" s="1"/>
  <c r="H8" i="4"/>
  <c r="I8" i="4"/>
  <c r="N8" i="4" s="1"/>
  <c r="J8" i="4"/>
  <c r="K8" i="4" s="1"/>
  <c r="M8" i="4"/>
  <c r="G4" i="4"/>
  <c r="L4" i="4" s="1"/>
  <c r="H4" i="4"/>
  <c r="M4" i="4" s="1"/>
  <c r="I4" i="4"/>
  <c r="J4" i="4"/>
  <c r="K4" i="4" s="1"/>
  <c r="N4" i="4"/>
  <c r="J3" i="4"/>
  <c r="J5" i="4"/>
  <c r="J6" i="4"/>
  <c r="J7" i="4"/>
  <c r="J9" i="4"/>
  <c r="J10" i="4"/>
  <c r="J11" i="4"/>
  <c r="J12" i="4"/>
  <c r="J13" i="4"/>
  <c r="J14" i="4"/>
  <c r="J15" i="4"/>
  <c r="J16" i="4"/>
  <c r="J18" i="4"/>
  <c r="J20" i="4"/>
  <c r="J2" i="4"/>
  <c r="I2" i="4"/>
  <c r="N2" i="4" s="1"/>
  <c r="H2" i="4"/>
  <c r="G2" i="4"/>
  <c r="I3" i="4"/>
  <c r="N3" i="4" s="1"/>
  <c r="I5" i="4"/>
  <c r="N5" i="4" s="1"/>
  <c r="I6" i="4"/>
  <c r="I7" i="4"/>
  <c r="I9" i="4"/>
  <c r="N9" i="4" s="1"/>
  <c r="I10" i="4"/>
  <c r="N10" i="4" s="1"/>
  <c r="I11" i="4"/>
  <c r="I12" i="4"/>
  <c r="I13" i="4"/>
  <c r="N13" i="4" s="1"/>
  <c r="I14" i="4"/>
  <c r="N14" i="4" s="1"/>
  <c r="I15" i="4"/>
  <c r="I16" i="4"/>
  <c r="I18" i="4"/>
  <c r="N18" i="4" s="1"/>
  <c r="I20" i="4"/>
  <c r="N20" i="4" s="1"/>
  <c r="I2" i="3"/>
  <c r="N2" i="3" s="1"/>
  <c r="I8" i="3"/>
  <c r="N8" i="3" s="1"/>
  <c r="I7" i="3"/>
  <c r="N7" i="3" s="1"/>
  <c r="I3" i="3"/>
  <c r="N3" i="3" s="1"/>
  <c r="I17" i="3"/>
  <c r="N17" i="3" s="1"/>
  <c r="I12" i="3"/>
  <c r="N12" i="3" s="1"/>
  <c r="I6" i="3"/>
  <c r="N6" i="3" s="1"/>
  <c r="I5" i="3"/>
  <c r="N5" i="3" s="1"/>
  <c r="I14" i="3"/>
  <c r="N14" i="3" s="1"/>
  <c r="I13" i="3"/>
  <c r="N13" i="3" s="1"/>
  <c r="I16" i="3"/>
  <c r="N16" i="3" s="1"/>
  <c r="I15" i="3"/>
  <c r="N15" i="3" s="1"/>
  <c r="I11" i="3"/>
  <c r="N11" i="3" s="1"/>
  <c r="I10" i="3"/>
  <c r="N10" i="3" s="1"/>
  <c r="I9" i="3"/>
  <c r="N9" i="3" s="1"/>
  <c r="I4" i="3"/>
  <c r="N4" i="3" s="1"/>
  <c r="H2" i="3"/>
  <c r="M2" i="3" s="1"/>
  <c r="H8" i="3"/>
  <c r="M8" i="3" s="1"/>
  <c r="H7" i="3"/>
  <c r="M7" i="3" s="1"/>
  <c r="H3" i="3"/>
  <c r="M3" i="3" s="1"/>
  <c r="H17" i="3"/>
  <c r="M17" i="3" s="1"/>
  <c r="H12" i="3"/>
  <c r="M12" i="3" s="1"/>
  <c r="H6" i="3"/>
  <c r="M6" i="3" s="1"/>
  <c r="H5" i="3"/>
  <c r="M5" i="3" s="1"/>
  <c r="H14" i="3"/>
  <c r="M14" i="3" s="1"/>
  <c r="H13" i="3"/>
  <c r="M13" i="3" s="1"/>
  <c r="H16" i="3"/>
  <c r="M16" i="3" s="1"/>
  <c r="H15" i="3"/>
  <c r="M15" i="3" s="1"/>
  <c r="H11" i="3"/>
  <c r="M11" i="3" s="1"/>
  <c r="H10" i="3"/>
  <c r="M10" i="3" s="1"/>
  <c r="H9" i="3"/>
  <c r="M9" i="3" s="1"/>
  <c r="H4" i="3"/>
  <c r="M4" i="3" s="1"/>
  <c r="K2" i="1"/>
  <c r="P2" i="1" s="1"/>
  <c r="K3" i="1"/>
  <c r="P3" i="1" s="1"/>
  <c r="K4" i="1"/>
  <c r="P4" i="1" s="1"/>
  <c r="K5" i="1"/>
  <c r="P5" i="1" s="1"/>
  <c r="K6" i="1"/>
  <c r="P6" i="1" s="1"/>
  <c r="K7" i="1"/>
  <c r="P7" i="1" s="1"/>
  <c r="K8" i="1"/>
  <c r="P8" i="1" s="1"/>
  <c r="K9" i="1"/>
  <c r="P9" i="1" s="1"/>
  <c r="K10" i="1"/>
  <c r="P10" i="1" s="1"/>
  <c r="K11" i="1"/>
  <c r="P11" i="1" s="1"/>
  <c r="K12" i="1"/>
  <c r="P12" i="1" s="1"/>
  <c r="K13" i="1"/>
  <c r="P13" i="1" s="1"/>
  <c r="K14" i="1"/>
  <c r="P14" i="1" s="1"/>
  <c r="K15" i="1"/>
  <c r="P15" i="1" s="1"/>
  <c r="K16" i="1"/>
  <c r="P16" i="1" s="1"/>
  <c r="K17" i="1"/>
  <c r="P17" i="1" s="1"/>
  <c r="K18" i="1"/>
  <c r="P18" i="1" s="1"/>
  <c r="K19" i="1"/>
  <c r="P19" i="1" s="1"/>
  <c r="K20" i="1"/>
  <c r="P20" i="1" s="1"/>
  <c r="K21" i="1"/>
  <c r="P21" i="1" s="1"/>
  <c r="K22" i="1"/>
  <c r="P22" i="1" s="1"/>
  <c r="K23" i="1"/>
  <c r="P23" i="1" s="1"/>
  <c r="K24" i="1"/>
  <c r="P24" i="1" s="1"/>
  <c r="K25" i="1"/>
  <c r="P25" i="1" s="1"/>
  <c r="K26" i="1"/>
  <c r="P26" i="1" s="1"/>
  <c r="K27" i="1"/>
  <c r="P27" i="1" s="1"/>
  <c r="K28" i="1"/>
  <c r="P28" i="1" s="1"/>
  <c r="J2" i="1"/>
  <c r="O2" i="1" s="1"/>
  <c r="J3" i="1"/>
  <c r="O3" i="1" s="1"/>
  <c r="J4" i="1"/>
  <c r="O4" i="1" s="1"/>
  <c r="J5" i="1"/>
  <c r="O5" i="1" s="1"/>
  <c r="J6" i="1"/>
  <c r="O6" i="1" s="1"/>
  <c r="J7" i="1"/>
  <c r="O7" i="1" s="1"/>
  <c r="J8" i="1"/>
  <c r="O8" i="1" s="1"/>
  <c r="J9" i="1"/>
  <c r="O9" i="1" s="1"/>
  <c r="J10" i="1"/>
  <c r="O10" i="1" s="1"/>
  <c r="J11" i="1"/>
  <c r="O11" i="1" s="1"/>
  <c r="J12" i="1"/>
  <c r="O12" i="1" s="1"/>
  <c r="J13" i="1"/>
  <c r="O13" i="1" s="1"/>
  <c r="J14" i="1"/>
  <c r="O14" i="1" s="1"/>
  <c r="J15" i="1"/>
  <c r="O15" i="1" s="1"/>
  <c r="J16" i="1"/>
  <c r="O16" i="1" s="1"/>
  <c r="J17" i="1"/>
  <c r="O17" i="1" s="1"/>
  <c r="J18" i="1"/>
  <c r="O18" i="1" s="1"/>
  <c r="J19" i="1"/>
  <c r="O19" i="1" s="1"/>
  <c r="J20" i="1"/>
  <c r="O20" i="1" s="1"/>
  <c r="J21" i="1"/>
  <c r="O21" i="1" s="1"/>
  <c r="J22" i="1"/>
  <c r="O22" i="1" s="1"/>
  <c r="J23" i="1"/>
  <c r="O23" i="1" s="1"/>
  <c r="J24" i="1"/>
  <c r="O24" i="1" s="1"/>
  <c r="J25" i="1"/>
  <c r="O25" i="1" s="1"/>
  <c r="J26" i="1"/>
  <c r="O26" i="1" s="1"/>
  <c r="J27" i="1"/>
  <c r="O27" i="1" s="1"/>
  <c r="J28" i="1"/>
  <c r="O28" i="1" s="1"/>
  <c r="G3" i="4"/>
  <c r="G5" i="4"/>
  <c r="G6" i="4"/>
  <c r="G7" i="4"/>
  <c r="G9" i="4"/>
  <c r="G10" i="4"/>
  <c r="G11" i="4"/>
  <c r="G12" i="4"/>
  <c r="G13" i="4"/>
  <c r="G14" i="4"/>
  <c r="G15" i="4"/>
  <c r="G16" i="4"/>
  <c r="G18" i="4"/>
  <c r="G20" i="4"/>
  <c r="L2" i="4"/>
  <c r="N6" i="4"/>
  <c r="N7" i="4"/>
  <c r="N11" i="4"/>
  <c r="N12" i="4"/>
  <c r="N15" i="4"/>
  <c r="N16" i="4"/>
  <c r="K2" i="4"/>
  <c r="H3" i="4"/>
  <c r="M3" i="4" s="1"/>
  <c r="H5" i="4"/>
  <c r="M5" i="4" s="1"/>
  <c r="H6" i="4"/>
  <c r="M6" i="4" s="1"/>
  <c r="H7" i="4"/>
  <c r="M7" i="4" s="1"/>
  <c r="H9" i="4"/>
  <c r="M9" i="4" s="1"/>
  <c r="H10" i="4"/>
  <c r="M10" i="4" s="1"/>
  <c r="H11" i="4"/>
  <c r="M11" i="4" s="1"/>
  <c r="H12" i="4"/>
  <c r="M12" i="4" s="1"/>
  <c r="H13" i="4"/>
  <c r="M13" i="4" s="1"/>
  <c r="H14" i="4"/>
  <c r="M14" i="4" s="1"/>
  <c r="H15" i="4"/>
  <c r="M15" i="4" s="1"/>
  <c r="H16" i="4"/>
  <c r="M16" i="4" s="1"/>
  <c r="H18" i="4"/>
  <c r="M18" i="4" s="1"/>
  <c r="H20" i="4"/>
  <c r="M20" i="4" s="1"/>
  <c r="M2" i="4"/>
  <c r="P11" i="2"/>
  <c r="K8" i="2"/>
  <c r="P8" i="2" s="1"/>
  <c r="K4" i="2"/>
  <c r="P4" i="2" s="1"/>
  <c r="K7" i="2"/>
  <c r="P7" i="2" s="1"/>
  <c r="K5" i="2"/>
  <c r="P5" i="2" s="1"/>
  <c r="K22" i="2"/>
  <c r="P22" i="2" s="1"/>
  <c r="K27" i="2"/>
  <c r="P27" i="2" s="1"/>
  <c r="K25" i="2"/>
  <c r="P25" i="2" s="1"/>
  <c r="K14" i="2"/>
  <c r="P14" i="2" s="1"/>
  <c r="K17" i="2"/>
  <c r="P17" i="2" s="1"/>
  <c r="K20" i="2"/>
  <c r="P20" i="2" s="1"/>
  <c r="K11" i="2"/>
  <c r="K24" i="2"/>
  <c r="P24" i="2" s="1"/>
  <c r="K21" i="2"/>
  <c r="P21" i="2" s="1"/>
  <c r="K2" i="2"/>
  <c r="P2" i="2" s="1"/>
  <c r="K3" i="2"/>
  <c r="P3" i="2" s="1"/>
  <c r="K15" i="2"/>
  <c r="P15" i="2" s="1"/>
  <c r="K26" i="2"/>
  <c r="P26" i="2" s="1"/>
  <c r="K23" i="2"/>
  <c r="P23" i="2" s="1"/>
  <c r="K12" i="2"/>
  <c r="P12" i="2" s="1"/>
  <c r="K9" i="2"/>
  <c r="P9" i="2" s="1"/>
  <c r="K28" i="2"/>
  <c r="P28" i="2" s="1"/>
  <c r="K10" i="2"/>
  <c r="P10" i="2" s="1"/>
  <c r="K13" i="2"/>
  <c r="P13" i="2" s="1"/>
  <c r="K18" i="2"/>
  <c r="P18" i="2" s="1"/>
  <c r="K19" i="2"/>
  <c r="P19" i="2" s="1"/>
  <c r="K16" i="2"/>
  <c r="P16" i="2" s="1"/>
  <c r="K6" i="2"/>
  <c r="P6" i="2" s="1"/>
  <c r="J8" i="2"/>
  <c r="O8" i="2" s="1"/>
  <c r="J4" i="2"/>
  <c r="O4" i="2" s="1"/>
  <c r="J7" i="2"/>
  <c r="O7" i="2" s="1"/>
  <c r="J5" i="2"/>
  <c r="O5" i="2" s="1"/>
  <c r="J22" i="2"/>
  <c r="O22" i="2" s="1"/>
  <c r="J27" i="2"/>
  <c r="O27" i="2" s="1"/>
  <c r="J25" i="2"/>
  <c r="O25" i="2" s="1"/>
  <c r="J14" i="2"/>
  <c r="O14" i="2" s="1"/>
  <c r="J17" i="2"/>
  <c r="O17" i="2" s="1"/>
  <c r="J20" i="2"/>
  <c r="O20" i="2" s="1"/>
  <c r="J11" i="2"/>
  <c r="O11" i="2" s="1"/>
  <c r="J24" i="2"/>
  <c r="O24" i="2" s="1"/>
  <c r="J21" i="2"/>
  <c r="O21" i="2" s="1"/>
  <c r="J2" i="2"/>
  <c r="O2" i="2" s="1"/>
  <c r="J3" i="2"/>
  <c r="O3" i="2" s="1"/>
  <c r="J15" i="2"/>
  <c r="O15" i="2" s="1"/>
  <c r="J26" i="2"/>
  <c r="O26" i="2" s="1"/>
  <c r="J23" i="2"/>
  <c r="O23" i="2" s="1"/>
  <c r="J12" i="2"/>
  <c r="O12" i="2" s="1"/>
  <c r="J9" i="2"/>
  <c r="O9" i="2" s="1"/>
  <c r="J28" i="2"/>
  <c r="O28" i="2" s="1"/>
  <c r="J10" i="2"/>
  <c r="O10" i="2" s="1"/>
  <c r="J13" i="2"/>
  <c r="O13" i="2" s="1"/>
  <c r="J18" i="2"/>
  <c r="O18" i="2" s="1"/>
  <c r="J19" i="2"/>
  <c r="O19" i="2" s="1"/>
  <c r="J16" i="2"/>
  <c r="O16" i="2" s="1"/>
  <c r="J6" i="2"/>
  <c r="O6" i="2" s="1"/>
  <c r="I6" i="2"/>
  <c r="N6" i="2" s="1"/>
  <c r="I8" i="2"/>
  <c r="N8" i="2" s="1"/>
  <c r="I4" i="2"/>
  <c r="N4" i="2" s="1"/>
  <c r="I7" i="2"/>
  <c r="N7" i="2" s="1"/>
  <c r="I5" i="2"/>
  <c r="N5" i="2" s="1"/>
  <c r="I22" i="2"/>
  <c r="N22" i="2" s="1"/>
  <c r="I27" i="2"/>
  <c r="N27" i="2" s="1"/>
  <c r="I25" i="2"/>
  <c r="N25" i="2" s="1"/>
  <c r="I14" i="2"/>
  <c r="N14" i="2" s="1"/>
  <c r="I17" i="2"/>
  <c r="N17" i="2" s="1"/>
  <c r="I20" i="2"/>
  <c r="N20" i="2" s="1"/>
  <c r="I11" i="2"/>
  <c r="N11" i="2" s="1"/>
  <c r="I24" i="2"/>
  <c r="N24" i="2" s="1"/>
  <c r="I21" i="2"/>
  <c r="N21" i="2" s="1"/>
  <c r="I2" i="2"/>
  <c r="N2" i="2" s="1"/>
  <c r="I3" i="2"/>
  <c r="N3" i="2" s="1"/>
  <c r="I15" i="2"/>
  <c r="N15" i="2" s="1"/>
  <c r="I26" i="2"/>
  <c r="N26" i="2" s="1"/>
  <c r="I23" i="2"/>
  <c r="N23" i="2" s="1"/>
  <c r="I12" i="2"/>
  <c r="N12" i="2" s="1"/>
  <c r="I9" i="2"/>
  <c r="N9" i="2" s="1"/>
  <c r="I28" i="2"/>
  <c r="N28" i="2" s="1"/>
  <c r="I10" i="2"/>
  <c r="N10" i="2" s="1"/>
  <c r="I13" i="2"/>
  <c r="N13" i="2" s="1"/>
  <c r="I18" i="2"/>
  <c r="N18" i="2" s="1"/>
  <c r="I19" i="2"/>
  <c r="N19" i="2" s="1"/>
  <c r="I16" i="2"/>
  <c r="N16" i="2" s="1"/>
  <c r="O18" i="5" l="1"/>
  <c r="O29" i="1"/>
  <c r="P29" i="1"/>
  <c r="P18" i="5"/>
  <c r="M18" i="3"/>
  <c r="N18" i="3"/>
  <c r="M21" i="4"/>
  <c r="N21" i="4"/>
  <c r="P29" i="2"/>
  <c r="O29" i="2"/>
  <c r="N29" i="2"/>
  <c r="M8" i="2" l="1"/>
  <c r="M4" i="2"/>
  <c r="M7" i="2"/>
  <c r="M5" i="2"/>
  <c r="M22" i="2"/>
  <c r="M27" i="2"/>
  <c r="M25" i="2"/>
  <c r="M14" i="2"/>
  <c r="M17" i="2"/>
  <c r="M20" i="2"/>
  <c r="M11" i="2"/>
  <c r="M24" i="2"/>
  <c r="M21" i="2"/>
  <c r="M2" i="2"/>
  <c r="M3" i="2"/>
  <c r="M15" i="2"/>
  <c r="M26" i="2"/>
  <c r="M23" i="2"/>
  <c r="M12" i="2"/>
  <c r="M9" i="2"/>
  <c r="M28" i="2"/>
  <c r="M10" i="2"/>
  <c r="M13" i="2"/>
  <c r="M18" i="2"/>
  <c r="M19" i="2"/>
  <c r="M16" i="2"/>
  <c r="M6" i="2"/>
  <c r="K2" i="3"/>
  <c r="K8" i="3"/>
  <c r="K7" i="3"/>
  <c r="K3" i="3"/>
  <c r="K17" i="3"/>
  <c r="K12" i="3"/>
  <c r="K6" i="3"/>
  <c r="K5" i="3"/>
  <c r="K14" i="3"/>
  <c r="K13" i="3"/>
  <c r="K16" i="3"/>
  <c r="K15" i="3"/>
  <c r="K11" i="3"/>
  <c r="K10" i="3"/>
  <c r="K9" i="3"/>
  <c r="K4" i="3"/>
  <c r="L2" i="3"/>
  <c r="L8" i="3"/>
  <c r="L7" i="3"/>
  <c r="L3" i="3"/>
  <c r="L17" i="3"/>
  <c r="L12" i="3"/>
  <c r="L6" i="3"/>
  <c r="L5" i="3"/>
  <c r="L14" i="3"/>
  <c r="L13" i="3"/>
  <c r="L16" i="3"/>
  <c r="L15" i="3"/>
  <c r="L11" i="3"/>
  <c r="L10" i="3"/>
  <c r="L9" i="3"/>
  <c r="L4" i="3"/>
  <c r="K3" i="4"/>
  <c r="K5" i="4"/>
  <c r="K6" i="4"/>
  <c r="K7" i="4"/>
  <c r="K9" i="4"/>
  <c r="K10" i="4"/>
  <c r="K11" i="4"/>
  <c r="K12" i="4"/>
  <c r="K13" i="4"/>
  <c r="K14" i="4"/>
  <c r="K15" i="4"/>
  <c r="K16" i="4"/>
  <c r="K18" i="4"/>
  <c r="K20" i="4"/>
  <c r="L3" i="4"/>
  <c r="L5" i="4"/>
  <c r="L6" i="4"/>
  <c r="L7" i="4"/>
  <c r="L9" i="4"/>
  <c r="L10" i="4"/>
  <c r="L11" i="4"/>
  <c r="L12" i="4"/>
  <c r="L13" i="4"/>
  <c r="L14" i="4"/>
  <c r="L15" i="4"/>
  <c r="L16" i="4"/>
  <c r="L18" i="4"/>
  <c r="L20" i="4"/>
  <c r="N18" i="5" l="1"/>
  <c r="M18" i="5"/>
  <c r="L18" i="3"/>
  <c r="K18" i="3"/>
  <c r="K21" i="4"/>
  <c r="L21" i="4"/>
  <c r="M29" i="2"/>
  <c r="L28" i="1"/>
  <c r="M28" i="1" s="1"/>
  <c r="I28" i="1"/>
  <c r="N28" i="1" s="1"/>
  <c r="L27" i="1"/>
  <c r="M27" i="1" s="1"/>
  <c r="I27" i="1"/>
  <c r="N27" i="1" s="1"/>
  <c r="L26" i="1"/>
  <c r="M26" i="1" s="1"/>
  <c r="I26" i="1"/>
  <c r="N26" i="1" s="1"/>
  <c r="L25" i="1"/>
  <c r="M25" i="1" s="1"/>
  <c r="I25" i="1"/>
  <c r="N25" i="1" s="1"/>
  <c r="L24" i="1"/>
  <c r="M24" i="1" s="1"/>
  <c r="I24" i="1"/>
  <c r="N24" i="1" s="1"/>
  <c r="L23" i="1"/>
  <c r="M23" i="1" s="1"/>
  <c r="I23" i="1"/>
  <c r="N23" i="1" s="1"/>
  <c r="L22" i="1"/>
  <c r="M22" i="1" s="1"/>
  <c r="I22" i="1"/>
  <c r="N22" i="1" s="1"/>
  <c r="L21" i="1"/>
  <c r="M21" i="1" s="1"/>
  <c r="I21" i="1"/>
  <c r="N21" i="1" s="1"/>
  <c r="L20" i="1"/>
  <c r="M20" i="1" s="1"/>
  <c r="I20" i="1"/>
  <c r="N20" i="1" s="1"/>
  <c r="L19" i="1"/>
  <c r="M19" i="1" s="1"/>
  <c r="I19" i="1"/>
  <c r="N19" i="1" s="1"/>
  <c r="L18" i="1"/>
  <c r="M18" i="1" s="1"/>
  <c r="I18" i="1"/>
  <c r="N18" i="1" s="1"/>
  <c r="L17" i="1"/>
  <c r="M17" i="1" s="1"/>
  <c r="I17" i="1"/>
  <c r="N17" i="1" s="1"/>
  <c r="L16" i="1"/>
  <c r="M16" i="1" s="1"/>
  <c r="I16" i="1"/>
  <c r="N16" i="1" s="1"/>
  <c r="L15" i="1"/>
  <c r="M15" i="1" s="1"/>
  <c r="I15" i="1"/>
  <c r="N15" i="1" s="1"/>
  <c r="L14" i="1"/>
  <c r="M14" i="1" s="1"/>
  <c r="I14" i="1"/>
  <c r="N14" i="1" s="1"/>
  <c r="L13" i="1"/>
  <c r="M13" i="1" s="1"/>
  <c r="I13" i="1"/>
  <c r="N13" i="1" s="1"/>
  <c r="L12" i="1"/>
  <c r="M12" i="1" s="1"/>
  <c r="I12" i="1"/>
  <c r="N12" i="1" s="1"/>
  <c r="L11" i="1"/>
  <c r="M11" i="1" s="1"/>
  <c r="I11" i="1"/>
  <c r="N11" i="1" s="1"/>
  <c r="L10" i="1"/>
  <c r="M10" i="1" s="1"/>
  <c r="I10" i="1"/>
  <c r="N10" i="1" s="1"/>
  <c r="L9" i="1"/>
  <c r="M9" i="1" s="1"/>
  <c r="I9" i="1"/>
  <c r="N9" i="1" s="1"/>
  <c r="L8" i="1"/>
  <c r="M8" i="1" s="1"/>
  <c r="I8" i="1"/>
  <c r="N8" i="1" s="1"/>
  <c r="L7" i="1"/>
  <c r="M7" i="1" s="1"/>
  <c r="I7" i="1"/>
  <c r="N7" i="1" s="1"/>
  <c r="L6" i="1"/>
  <c r="M6" i="1" s="1"/>
  <c r="I6" i="1"/>
  <c r="N6" i="1" s="1"/>
  <c r="L5" i="1"/>
  <c r="M5" i="1" s="1"/>
  <c r="I5" i="1"/>
  <c r="N5" i="1" s="1"/>
  <c r="L4" i="1"/>
  <c r="M4" i="1" s="1"/>
  <c r="I4" i="1"/>
  <c r="N4" i="1" s="1"/>
  <c r="L3" i="1"/>
  <c r="M3" i="1" s="1"/>
  <c r="I3" i="1"/>
  <c r="N3" i="1" s="1"/>
  <c r="L2" i="1"/>
  <c r="M2" i="1" s="1"/>
  <c r="I2" i="1"/>
  <c r="N2" i="1" s="1"/>
  <c r="M29" i="1" l="1"/>
  <c r="N29" i="1"/>
</calcChain>
</file>

<file path=xl/sharedStrings.xml><?xml version="1.0" encoding="utf-8"?>
<sst xmlns="http://schemas.openxmlformats.org/spreadsheetml/2006/main" count="724" uniqueCount="318">
  <si>
    <t>Year</t>
  </si>
  <si>
    <t>CITATION</t>
  </si>
  <si>
    <t>SAMPLE NAME</t>
  </si>
  <si>
    <t>UNIQUE_ID</t>
  </si>
  <si>
    <t>LOCATION</t>
  </si>
  <si>
    <t>LONGITUDE (MIN.)</t>
  </si>
  <si>
    <t>LATITUDE (MAX.)</t>
  </si>
  <si>
    <t>Chapman</t>
    <phoneticPr fontId="1" type="noConversion"/>
  </si>
  <si>
    <t>ROCK TYPE</t>
  </si>
  <si>
    <t>ROCK NAME</t>
  </si>
  <si>
    <t>AGE (MIN.)</t>
  </si>
  <si>
    <t>AGE (MAX.)</t>
  </si>
  <si>
    <t>GEOLOGICAL AGE</t>
  </si>
  <si>
    <t>ERUPTION YEAR</t>
  </si>
  <si>
    <t>SIO2(WT%): altern. values or methods</t>
  </si>
  <si>
    <t>ACNK</t>
  </si>
  <si>
    <t>Mg#</t>
  </si>
  <si>
    <t>rb/sr</t>
  </si>
  <si>
    <t>VOLCANIC ROCK</t>
  </si>
  <si>
    <t>ANDESITE</t>
  </si>
  <si>
    <t>CENOZOIC</t>
  </si>
  <si>
    <t xml:space="preserve"> [13695] MAMANI M. (2010)</t>
  </si>
  <si>
    <t>PLUTONIC ROCK</t>
  </si>
  <si>
    <t>GRANODIORITE</t>
  </si>
  <si>
    <t>MIOCENE</t>
  </si>
  <si>
    <t>samp. AND-99-08</t>
  </si>
  <si>
    <t>ANDEAN ARC / CENTRAL ANDEAN VOLCANIC ZONE / PERU / ANDAGUA (ANDAHUA) VOLCANIC FIELD</t>
  </si>
  <si>
    <t>DACITE</t>
  </si>
  <si>
    <t>QUATERNARY</t>
  </si>
  <si>
    <t>samp. BAR-02-08</t>
  </si>
  <si>
    <t>ANDEAN ARC / CENTRAL ANDEAN VOLCANIC ZONE / PERU / BARROSO FORMATION</t>
  </si>
  <si>
    <t>samp. PIG-03-123</t>
  </si>
  <si>
    <t>ANDEAN ARC / CENTRAL ANDEAN VOLCANIC ZONE / PERU / OCONA</t>
  </si>
  <si>
    <t>RHYOLITE</t>
  </si>
  <si>
    <t>PLIOCENE</t>
  </si>
  <si>
    <t>samp. BAR-00-27</t>
  </si>
  <si>
    <t>NEOGENE</t>
  </si>
  <si>
    <t>samp. TC-09</t>
  </si>
  <si>
    <t>ANDEAN ARC / CENTRAL ANDEAN VOLCANIC ZONE / PERU / TICSANI</t>
  </si>
  <si>
    <t>samp. TUTU-99-03</t>
  </si>
  <si>
    <t>ANDEAN ARC / CENTRAL ANDEAN VOLCANIC ZONE / PERU / TUTUPACA</t>
  </si>
  <si>
    <t>samp. TIT-00-03</t>
  </si>
  <si>
    <t>ANDEAN ARC / CENTRAL ANDEAN VOLCANIC ZONE / PERU / TITIRE</t>
  </si>
  <si>
    <t xml:space="preserve"> [12823] JIMENEZ N. C. (2008)</t>
  </si>
  <si>
    <t>samp. M28</t>
  </si>
  <si>
    <t>ANDEAN ARC / CENTRAL ANDEAN VOLCANIC ZONE / BOLIVIA</t>
  </si>
  <si>
    <t>samp. TAP-97-29</t>
  </si>
  <si>
    <t>ANDEAN ARC / CENTRAL ANDEAN VOLCANIC ZONE / CHILE / TAAPACA VOLCANIC CENTER</t>
  </si>
  <si>
    <t>samp. SUR-003</t>
  </si>
  <si>
    <t>ANDEAN ARC / CENTRAL ANDEAN VOLCANIC ZONE / CHILE</t>
  </si>
  <si>
    <t>samp. IS3-025</t>
  </si>
  <si>
    <t>ANDEAN ARC / CENTRAL ANDEAN VOLCANIC ZONE / CHILE / ISLUGA</t>
  </si>
  <si>
    <t xml:space="preserve"> [4222] DAVIDSON J. P. (1995)</t>
  </si>
  <si>
    <t>samp. BC9013</t>
  </si>
  <si>
    <t>ANDEAN ARC / CENTRAL ANDEAN VOLCANIC ZONE / BOLIVIA / QUILLACAS</t>
  </si>
  <si>
    <t xml:space="preserve"> [11717] VEZZOLI L. M. (2008)</t>
  </si>
  <si>
    <t>samp. VLM3</t>
  </si>
  <si>
    <t>ANDEAN ARC / CENTRAL ANDEAN VOLCANIC ZONE / CHILE / OLLAGUE / VINTA LOMA SERIES</t>
  </si>
  <si>
    <t>PLEISTOCENE</t>
  </si>
  <si>
    <t>samp. LAS 07-09</t>
  </si>
  <si>
    <t>ANDEAN ARC / CENTRAL ANDEAN VOLCANIC ZONE / CHILE / LASCAR / BARROSO FORMATION</t>
  </si>
  <si>
    <t>RHYODACITE</t>
  </si>
  <si>
    <t xml:space="preserve"> [12821] MAZZUOLI R. (2008)</t>
  </si>
  <si>
    <t>samp. M-2</t>
  </si>
  <si>
    <t>ANDEAN ARC / CENTRAL ANDEAN VOLCANIC ZONE / ARGENTINA / LAS BURRAS MEMBER</t>
  </si>
  <si>
    <t>MONZODIORITE</t>
  </si>
  <si>
    <t xml:space="preserve"> [5286] RICHARDS J. P. (2001)</t>
  </si>
  <si>
    <t>samp. AR10</t>
  </si>
  <si>
    <t>ANDEAN ARC / CENTRAL ANDEAN VOLCANIC ZONE / ARGENTINA / CERRO LLULLAILLACO</t>
  </si>
  <si>
    <t xml:space="preserve"> [3992] WITTENBRINK R. (1997)</t>
  </si>
  <si>
    <t>samp. 061-COLO-1-1</t>
  </si>
  <si>
    <t>ANDEAN ARC / CENTRAL ANDEAN VOLCANIC ZONE / CHILE / COLORADO DEL AZUFRE</t>
  </si>
  <si>
    <t>NOT GIVEN</t>
  </si>
  <si>
    <t xml:space="preserve"> [6220] VERGARA M. M. (1999)</t>
  </si>
  <si>
    <t>samp. 133</t>
  </si>
  <si>
    <t>ANDEAN ARC / SOUTHERN ANDEAN VOLCANIC ZONE / CHILE / COLBUN FORMATION</t>
  </si>
  <si>
    <t xml:space="preserve"> [3627] DAVIDSON J. P. (1988)</t>
  </si>
  <si>
    <t>samp. PED34</t>
  </si>
  <si>
    <t>ANDEAN ARC / SOUTHERN ANDEAN VOLCANIC ZONE / CHILE / SAN PEDRO-PELLADO/TATARA / SAN PEDRO LAVA</t>
  </si>
  <si>
    <t xml:space="preserve"> [6652] MUNOZ J. B. (1988)</t>
  </si>
  <si>
    <t>samp. TC84</t>
  </si>
  <si>
    <t>ANDEAN ARC / SOUTHERN ANDEAN VOLCANIC ZONE / CHILE / RAHUE</t>
  </si>
  <si>
    <t xml:space="preserve"> [6214] MUNOZ J. B. (2000)</t>
  </si>
  <si>
    <t>samp. CS92-1</t>
  </si>
  <si>
    <t>ANDEAN ARC / SOUTHERN ANDEAN VOLCANIC ZONE / CHILE</t>
  </si>
  <si>
    <t>samp. TC142</t>
  </si>
  <si>
    <t>ANDEAN ARC / SOUTHERN ANDEAN VOLCANIC ZONE / CHILE / TOLHUACA</t>
  </si>
  <si>
    <t xml:space="preserve"> [4350] LOPEZ-ESCOBAR L. (1995)</t>
  </si>
  <si>
    <t>samp. 6385-6</t>
  </si>
  <si>
    <t>ANDEAN ARC / SOUTHERN ANDEAN VOLCANIC ZONE / CHILE / CALBUCO</t>
  </si>
  <si>
    <t xml:space="preserve"> [9822] KAY S. M. (2007)</t>
  </si>
  <si>
    <t>samp. GG5</t>
  </si>
  <si>
    <t>ANDEAN ARC / PATAGONIAN PLATEAU LAVAS / ARGENTINA / QUINELAF FORMATION</t>
  </si>
  <si>
    <t>samp. XX515</t>
  </si>
  <si>
    <t xml:space="preserve"> [13250] STERN C. R. (1991)</t>
  </si>
  <si>
    <t>samp. 90-23G</t>
  </si>
  <si>
    <t>ANDEAN ARC / SOUTHERN ANDEAN VOLCANIC ZONE / CHILE / HUDSON</t>
  </si>
  <si>
    <t>HOLOCENE</t>
  </si>
  <si>
    <t>samp. 90-12</t>
  </si>
  <si>
    <t>this article</t>
    <phoneticPr fontId="1" type="noConversion"/>
  </si>
  <si>
    <t>max SR/Y</t>
    <phoneticPr fontId="1" type="noConversion"/>
  </si>
  <si>
    <t>median SR/Y</t>
    <phoneticPr fontId="1" type="noConversion"/>
  </si>
  <si>
    <t>crust thickness from CRUST1.0</t>
    <phoneticPr fontId="1" type="noConversion"/>
  </si>
  <si>
    <t>SIO2(WT%)</t>
  </si>
  <si>
    <t>MG#</t>
  </si>
  <si>
    <t>RB/SR</t>
  </si>
  <si>
    <t xml:space="preserve"> [9217] VESPA M. (2006)</t>
  </si>
  <si>
    <t>samp. SAN01-50</t>
  </si>
  <si>
    <t>ANDESITE, BASALTIC</t>
  </si>
  <si>
    <t xml:space="preserve"> [7847] DUGGEN S. (2004)</t>
  </si>
  <si>
    <t>samp. CG220300-2</t>
  </si>
  <si>
    <t>BETIC-RIF OROGENIC BELT (GIBRALTAR ARC) / BETIC CORDILLERA / NEOGENE ALBORAN VOLCANIC PROVINCE</t>
  </si>
  <si>
    <t xml:space="preserve"> [7519] DUGGEN S. (2005)</t>
  </si>
  <si>
    <t>samp. GG140699-6</t>
  </si>
  <si>
    <t>APENNINIC-MAGHREBIDES CHAIN / MAGHREBIDES / MOROCCO / GOUROUGOU VOLCANIC FIELD</t>
  </si>
  <si>
    <t>TRACHYANDESITE</t>
  </si>
  <si>
    <t xml:space="preserve"> [12644] PE-PIPER G. (2008)</t>
  </si>
  <si>
    <t>samp. CS15</t>
  </si>
  <si>
    <t>AEGEAN ARC / EASTERN AEGEAN VOLCANIC ARC / KOS</t>
  </si>
  <si>
    <t xml:space="preserve"> [7657] COULON C. (2002)</t>
  </si>
  <si>
    <t>samp. OR11</t>
  </si>
  <si>
    <t>APENNINIC-MAGHREBIDES CHAIN / MAGHREBIDES / ALGERIA</t>
  </si>
  <si>
    <t xml:space="preserve"> [11283] TEMIZEL I. (2008)</t>
  </si>
  <si>
    <t>samp. 5B</t>
  </si>
  <si>
    <t>ANATOLIA-IRAN BELT - CENOZOIC/QUATERNARY / TURKEY / EASTERN ANATOLIAN VOLCANIC BELT / TEKNECIK ANDESITE PORPHYRY</t>
  </si>
  <si>
    <t xml:space="preserve"> [13333] SOERENSEN H. (1999)</t>
  </si>
  <si>
    <t>samp. 88-924</t>
  </si>
  <si>
    <t>EUROPEAN OROGENIC BELT - CENOZOIC/QUATERNARY / FRANCE / FRENCH MASSIF CENTRAL / MONTS DORE</t>
  </si>
  <si>
    <t>TRACHYTE</t>
  </si>
  <si>
    <t xml:space="preserve"> [13345] LEGENDRE C. (2001)</t>
  </si>
  <si>
    <t>samp. CL 9</t>
  </si>
  <si>
    <t xml:space="preserve"> [10322] CONTE A. M. (1997)</t>
  </si>
  <si>
    <t>samp. SH-53</t>
  </si>
  <si>
    <t>LIGURIA-SARDO-TYRRHENIAN ARC / SARDINIA / SOUTHERN SARDINIA</t>
  </si>
  <si>
    <t xml:space="preserve"> [7646] MORRA V. (1997)</t>
  </si>
  <si>
    <t>samp. KB28</t>
  </si>
  <si>
    <t xml:space="preserve"> [10320] LONIS R. (1997)</t>
  </si>
  <si>
    <t>samp. SIN6</t>
  </si>
  <si>
    <t>LIGURIA-SARDO-TYRRHENIAN ARC / SARDINIA / NORTHERN SARDINIA</t>
  </si>
  <si>
    <t xml:space="preserve"> [8477] ALDANMAZ E. (2000)</t>
  </si>
  <si>
    <t>samp. EA407</t>
  </si>
  <si>
    <t>ANATOLIA-IRAN BELT - CENOZOIC/QUATERNARY / TURKEY / WESTERN ANATOLIAN VOLCANIC BELT / FOCA DIKE</t>
  </si>
  <si>
    <t>TRACHYANDESITE, BASALTIC</t>
  </si>
  <si>
    <t xml:space="preserve"> [8195] DOWNES H. (1984)</t>
  </si>
  <si>
    <t>samp. 42471</t>
  </si>
  <si>
    <t>EUROPEAN OROGENIC BELT - CENOZOIC/QUATERNARY / FRANCE / FRENCH MASSIF CENTRAL / CANTAL</t>
  </si>
  <si>
    <t xml:space="preserve"> [10701] GENC S. C. (1998)</t>
  </si>
  <si>
    <t>samp. TE-31</t>
  </si>
  <si>
    <t>ANATOLIA-IRAN BELT - CENOZOIC/QUATERNARY / TURKEY / WESTERN ANATOLIAN VOLCANIC BELT / BAYRAMIC MAGMATIC COMPLEX</t>
  </si>
  <si>
    <t>samp. GZ040400-4</t>
  </si>
  <si>
    <t>APENNINIC-MAGHREBIDES CHAIN / MAGHREBIDES / MOROCCO / GUILLIZ VOLCANIC FIELD</t>
  </si>
  <si>
    <t>samp. AF 1</t>
  </si>
  <si>
    <t>APENNINIC-MAGHREBIDES CHAIN / MAGHREBIDES / MOROCCO / OUJDA VOLCANIC FIELD</t>
  </si>
  <si>
    <t>samp. EA155</t>
  </si>
  <si>
    <t>ANATOLIA-IRAN BELT - CENOZOIC/QUATERNARY / TURKEY / WESTERN ANATOLIAN VOLCANIC BELT / BALLICA UNIT</t>
  </si>
  <si>
    <t xml:space="preserve"> [14843] MILANI L. (1999)</t>
  </si>
  <si>
    <t>samp. EU62</t>
  </si>
  <si>
    <t>ADRIA DOMAIN / SOUTHERN ALPS / VENETO VOLCANIC PROVINCE</t>
  </si>
  <si>
    <t>LATITE</t>
  </si>
  <si>
    <t xml:space="preserve"> [21238] LUSTRINO M.(2017)  [GeoReM [10677] ]</t>
  </si>
  <si>
    <t>samp. FEM1</t>
  </si>
  <si>
    <t>EUROPEAN OROGENIC BELT - CENOZOIC/QUATERNARY / FRANCE / PROVENCE</t>
  </si>
  <si>
    <t xml:space="preserve"> [10704] ERSOY Y. (2007)</t>
  </si>
  <si>
    <t>samp. 521</t>
  </si>
  <si>
    <t>ANATOLIA-IRAN BELT - CENOZOIC/QUATERNARY / TURKEY / WESTERN ANATOLIAN VOLCANIC BELT / HACIBEKIR GROUP - EGRELTIDAG VOLCANIC UNIT</t>
  </si>
  <si>
    <t xml:space="preserve"> [10746] DENIEL C. (1998)</t>
  </si>
  <si>
    <t>samp. 90-9</t>
  </si>
  <si>
    <t>ANATOLIA-IRAN BELT - CENOZOIC/QUATERNARY / TURKEY / CENTRAL ANATOLIAN VOLCANIC BELT / HASANDAG / HASANDAG PALEOVOLCANO</t>
  </si>
  <si>
    <t xml:space="preserve"> [23957] POLI G. (2020)</t>
  </si>
  <si>
    <t>samp. POH15</t>
  </si>
  <si>
    <t>CARPATHIAN BELT AND PANNONIAN BASIN / EASTERN ALPINE-WESTERN CARPATHIAN-NORTHERN PANNONI / SLOVENIA / POHORJE IGNEOUS COMPLEX</t>
  </si>
  <si>
    <t>samp. ERC96-112</t>
  </si>
  <si>
    <t>ANATOLIA-IRAN BELT - CENOZOIC/QUATERNARY / TURKEY / CENTRAL ANATOLIAN VOLCANIC BELT / ERCIYES / KOCADAG VOLCANICS</t>
  </si>
  <si>
    <t>samp. EA113</t>
  </si>
  <si>
    <t xml:space="preserve"> [10570] VAROL E. (2007)</t>
  </si>
  <si>
    <t>samp. 99-17</t>
  </si>
  <si>
    <t>ANATOLIA-IRAN BELT - CENOZOIC/QUATERNARY / TURKEY / CENTRAL ANATOLIAN VOLCANIC BELT</t>
  </si>
  <si>
    <t xml:space="preserve"> [7662] WILSON M. (1997)</t>
  </si>
  <si>
    <t>ANATOLIA-IRAN BELT - CENOZOIC/QUATERNARY / TURKEY / WESTERN ANATOLIAN VOLCANIC BELT / GALATEAN VOLCANIC MASSIF</t>
  </si>
  <si>
    <t>TRACHYDACITE</t>
  </si>
  <si>
    <t>samp. F-086</t>
  </si>
  <si>
    <t>ANATOLIA-IRAN BELT - CENOZOIC/QUATERNARY / TURKEY / WESTERN ANATOLIAN VOLCANIC BELT / BIGADIC SUCCESSION - KOCAISKAN VOLCANITES</t>
  </si>
  <si>
    <t>AEGEAN ARC / SOUTH AEGEAN VOLCANIC ARC / SANTORINI</t>
    <phoneticPr fontId="1" type="noConversion"/>
  </si>
  <si>
    <t xml:space="preserve"> [8763] TALAVERA MENDOZA O. (2000)</t>
  </si>
  <si>
    <t>NORTH AMERICAN CORDILLERA - MESOZOIC / CORDILLERA MEXICO / GUERRERO</t>
  </si>
  <si>
    <t xml:space="preserve"> [18776] FERRARI L. (2014)</t>
  </si>
  <si>
    <t>NORTH AMERICAN CORDILLERA - MESOZOIC / CORDILLERA MEXICO / XOLAPA COMPLEX</t>
  </si>
  <si>
    <t xml:space="preserve"> [14086] FOHEY-BRETING N. K. (2010)</t>
  </si>
  <si>
    <t>NORTH AMERICAN CORDILLERA - MESOZOIC / CORDILLERA UNITED STATES / CALIFORNIA / SIDEWINDER VOLCANIC SERIES</t>
  </si>
  <si>
    <t>JURASSIC</t>
  </si>
  <si>
    <t xml:space="preserve"> [23600] CHAPMAN J. B. (2020)</t>
  </si>
  <si>
    <t>NORTH AMERICAN CORDILLERA - MESOZOIC / CORDILLERA UNITED STATES / ARIZONA</t>
  </si>
  <si>
    <t xml:space="preserve"> [19468] MARTINY B. M. (2000)</t>
  </si>
  <si>
    <t>NORTH AMERICAN CORDILLERA - MESOZOIC / CORDILLERA MEXICO / OAXACA</t>
  </si>
  <si>
    <t xml:space="preserve"> [8917] LINDLINE J. (2004)</t>
  </si>
  <si>
    <t>NORTH AMERICAN CORDILLERA - CENOZOIC/QUATERNARY / CORDILLERA UNITED STATES / ALASKA / KUIU-ETOLIN IGNEOUS BELT</t>
  </si>
  <si>
    <t>DIORITE</t>
  </si>
  <si>
    <t xml:space="preserve"> [5541] BLEIN O. (2001)</t>
  </si>
  <si>
    <t>NORTH AMERICAN CORDILLERA - PALEOZOIC / CORDILLERA UNITED STATES / NEVADA / BLACK DYKE FORMATION</t>
  </si>
  <si>
    <t>GRANITE</t>
  </si>
  <si>
    <t>PERMIAN</t>
  </si>
  <si>
    <t xml:space="preserve"> [26118] ELIZONDO-PACHECO L. A. (2022)</t>
  </si>
  <si>
    <t>NORTH AMERICAN CORDILLERA - CENOZOIC/QUATERNARY / CORDILLERA MEXICO / TAMAULIPAS / SIERRA DE SAN CARLOS-CRUILLAS (SIERRA CHIQUITA)</t>
  </si>
  <si>
    <t>SYENITE</t>
  </si>
  <si>
    <t>OLIGOCENE</t>
  </si>
  <si>
    <t xml:space="preserve"> [20439] VELASCO-TAPIA F. (2016)</t>
  </si>
  <si>
    <t>NORTH AMERICAN CORDILLERA - MESOZOIC / CORDILLERA MEXICO / TAMAULIPAS / SAN FELIPE FORMATION</t>
  </si>
  <si>
    <t xml:space="preserve"> [13813] FEELEY T. C. (2003)</t>
  </si>
  <si>
    <t>NORTH AMERICAN CORDILLERA - CENOZOIC/QUATERNARY / CORDILLERA UNITED STATES / MONTANA / ABSAROKA-GALLATIN VOLCANIC PROVINCE - SUNLIGHT VOL</t>
  </si>
  <si>
    <t>EOCENE</t>
  </si>
  <si>
    <t xml:space="preserve"> [3564] THOMPSON R. N. (1989)</t>
  </si>
  <si>
    <t>NORTH AMERICAN CORDILLERA - CENOZOIC/QUATERNARY / CORDILLERA UNITED STATES / COLORADO / CITY MOUNTAIN</t>
  </si>
  <si>
    <t>MINETTE</t>
  </si>
  <si>
    <t xml:space="preserve"> [9663] LINDSAY C. R. (2003)</t>
  </si>
  <si>
    <t>NORTH AMERICAN CORDILLERA - CENOZOIC/QUATERNARY / CORDILLERA UNITED STATES / MONTANA / ABSAROKA-GALLATIN VOLCANIC PROVINCE - ELECTRIC PEA</t>
  </si>
  <si>
    <t xml:space="preserve"> [8860] FEELEY T. C. (2002)</t>
  </si>
  <si>
    <t>NORTH AMERICAN CORDILLERA - CENOZOIC/QUATERNARY / CORDILLERA UNITED STATES / MONTANA / ABSAROKA-GALLATIN VOLCANIC PROVINCE</t>
  </si>
  <si>
    <t>PALEOGENE</t>
  </si>
  <si>
    <t xml:space="preserve"> [25049] CURRY A. (2021)</t>
  </si>
  <si>
    <t>NORTH AMERICAN CORDILLERA - CENOZOIC/QUATERNARY / CORDILLERA UNITED STATES / COLORADO / SAN JUAN VOLCANIC FIELD</t>
  </si>
  <si>
    <t>CENOZOIC-QUATERNARY</t>
  </si>
  <si>
    <t xml:space="preserve"> [21023] SLIWINSKI J. T. (2017)</t>
  </si>
  <si>
    <t>NORTH AMERICAN CORDILLERA - CENOZOIC/QUATERNARY / CORDILLERA UNITED STATES / COLORADO / SAN JUAN VOLCANIC FIELD / MASONIC PARK TUFF</t>
  </si>
  <si>
    <t xml:space="preserve"> [16021] PARAT F. (2005)</t>
  </si>
  <si>
    <t>NORTH AMERICAN CORDILLERA - CENOZOIC/QUATERNARY / CORDILLERA UNITED STATES / COLORADO / SAN JUAN VOLCANIC FIELD / HUERTO ANDESITE</t>
  </si>
  <si>
    <t xml:space="preserve"> [7734] WILLIAMS H. M. (2004)</t>
  </si>
  <si>
    <t>CENTRAL ASIAN FOLDBELT - CENOZOIC/QUATERNARY / CHINA - CENOZOIC/QUATERNARY / TIBET</t>
  </si>
  <si>
    <t xml:space="preserve"> [9883] TURNER SIMON P. (1996)</t>
  </si>
  <si>
    <t>CENTRAL ASIAN FOLDBELT - CENOZOIC/QUATERNARY / CHINA - CENOZOIC/QUATERNARY / TIBET / MIGONGSHAN</t>
  </si>
  <si>
    <t xml:space="preserve"> [10948] WANG QIANG (2005)</t>
  </si>
  <si>
    <t xml:space="preserve"> [12452] LAI SHAOCONG (2001)</t>
  </si>
  <si>
    <t xml:space="preserve"> [26420] OU QUAN (2022)</t>
  </si>
  <si>
    <t>CENTRAL ASIAN FOLDBELT - CENOZOIC/QUATERNARY / CHINA - CENOZOIC/QUATERNARY / TIBET / LINZIZONG VOLCANIC SUCCESSION - DIANZHONG FORMATIO</t>
  </si>
  <si>
    <t xml:space="preserve"> [15583] CHEN JIAN-LIN(2011)  [GeoReM [6304] ]</t>
  </si>
  <si>
    <t xml:space="preserve"> [19878] WANG RUI (2015)</t>
  </si>
  <si>
    <t>MONZONITE, QUARTZ</t>
  </si>
  <si>
    <t xml:space="preserve"> [14617] CHEN JIAN-LIN (2006)</t>
  </si>
  <si>
    <t xml:space="preserve"> [25399] LI WEI-KAI (2021)</t>
  </si>
  <si>
    <t xml:space="preserve"> [8859] MILLER CHRISTINE (1999)</t>
  </si>
  <si>
    <t xml:space="preserve"> [14884] GAO YONGFENG (2003)</t>
  </si>
  <si>
    <t xml:space="preserve"> [23291] YANG ZHIMING(2015)  [GeoReM [7852] ]</t>
  </si>
  <si>
    <t>CENTRAL ASIAN FOLDBELT - CENOZOIC/QUATERNARY / CHINA - CENOZOIC/QUATERNARY / TIBET / RONGMUCUOLA PLUTON</t>
  </si>
  <si>
    <t xml:space="preserve"> [14742] GAO YONGFENG (2010)</t>
  </si>
  <si>
    <t xml:space="preserve"> [11924] CHUNG SUN-LIN (2003)</t>
  </si>
  <si>
    <t>CENTRAL ASIAN FOLDBELT - CENOZOIC/QUATERNARY / CHINA - CENOZOIC/QUATERNARY / TIBET / NANMU</t>
  </si>
  <si>
    <t>ADAKITE</t>
  </si>
  <si>
    <t xml:space="preserve"> [23885] YAN HAOYU (2020)</t>
  </si>
  <si>
    <t xml:space="preserve"> [4195] SHUTO K. (1991)</t>
  </si>
  <si>
    <t>samp. III-2</t>
  </si>
  <si>
    <t>HONSHU ARC / SHIRIBESHI SEAMOUNT / SITE G-4</t>
  </si>
  <si>
    <t>ANDESITE, AUGITE-HYPERSTHENE-HORNBLENDE</t>
  </si>
  <si>
    <t xml:space="preserve"> [2336] TOGASHI S. (1997)</t>
  </si>
  <si>
    <t>samp. 28</t>
  </si>
  <si>
    <t>HONSHU ARC / NORTHEASTERN HONSHU ARC / HONSHU / OSORE</t>
  </si>
  <si>
    <t>ANDESITE, HORNBLENDE-HYPERSTHENE</t>
  </si>
  <si>
    <t xml:space="preserve"> [3409] SHUTO K. (1990)</t>
  </si>
  <si>
    <t>samp. KD-01</t>
  </si>
  <si>
    <t>HONSHU ARC / NORTHEASTERN HONSHU ARC / HONSHU / KODOSAN</t>
  </si>
  <si>
    <t>DACITE, AUGITE-HORNBLENDE-HYPERSTHENE-QUARTZ-PLAGIOCLASE</t>
  </si>
  <si>
    <t xml:space="preserve"> [3242] SAKUYAMA M. (1986)</t>
  </si>
  <si>
    <t>samp. HASP-1-1</t>
  </si>
  <si>
    <t>HONSHU ARC / NORTHEASTERN HONSHU ARC / HONSHU / HACHIMANTAI VOLCANIC GROUP</t>
  </si>
  <si>
    <t xml:space="preserve"> [4261] TAMURA S. (1989)</t>
  </si>
  <si>
    <t>samp. FU-1</t>
  </si>
  <si>
    <t>HONSHU ARC / NORTHEASTERN HONSHU ARC / HONSHU / FUKUYAMA ANDESITES</t>
  </si>
  <si>
    <t>ANDESITE, HORNBLENDE-HYPERSTHENE-AUGITE-PLAGIOCLASE</t>
  </si>
  <si>
    <t>samp. NM-01</t>
  </si>
  <si>
    <t>HONSHU ARC / NORTHEASTERN HONSHU ARC / HONSHU / NANATSUMORI</t>
  </si>
  <si>
    <t>DACITE, AUGITE-HYPERSTHENE-PLAGIOCLASE</t>
  </si>
  <si>
    <t xml:space="preserve"> [3185] FUJINAWA A. (1988)</t>
  </si>
  <si>
    <t>samp. 2-7</t>
  </si>
  <si>
    <t>HONSHU ARC / NORTHEASTERN HONSHU ARC / HONSHU / ADATARA / YAKUSHIDAKE-SHITA FLOW</t>
  </si>
  <si>
    <t>BASALT, THOLEIITIC</t>
  </si>
  <si>
    <t xml:space="preserve"> [3574] KANEKO T. (1995)</t>
  </si>
  <si>
    <t>samp. KUM-2</t>
  </si>
  <si>
    <t>HONSHU ARC / CENTRAL HONSHU ARC / HONSHU / WASHIBA AND KUMONOTAIRA</t>
  </si>
  <si>
    <t>ANDESITE, HORNBLENDE-AUGITE-HYPERSTHENE</t>
  </si>
  <si>
    <t xml:space="preserve"> [5513] KANEKO T. (1995)</t>
  </si>
  <si>
    <t>samp. KNA-101</t>
  </si>
  <si>
    <t>HONSHU ARC / CENTRAL HONSHU ARC / HONSHU / KENASHI</t>
  </si>
  <si>
    <t>ANDESITE, AUGITE-HYPERSTHENE</t>
  </si>
  <si>
    <t>samp. NN</t>
  </si>
  <si>
    <t>HONSHU ARC / CENTRAL HONSHU ARC / HONSHU / SEKITA</t>
  </si>
  <si>
    <t>samp. TAY-1</t>
  </si>
  <si>
    <t>HONSHU ARC / CENTRAL HONSHU ARC / HONSHU / TATEYAMA</t>
  </si>
  <si>
    <t xml:space="preserve"> [4697] KOBAYASHI K. (2001)</t>
  </si>
  <si>
    <t>samp. AK1302</t>
  </si>
  <si>
    <t>HONSHU ARC / NORTHEASTERN HONSHU ARC / HONSHU / AKAGI</t>
  </si>
  <si>
    <t>samp. ONT-8</t>
  </si>
  <si>
    <t>HONSHU ARC / CENTRAL HONSHU ARC / HONSHU / ONTAKE/KISO-ON-TAKE</t>
  </si>
  <si>
    <t>ANDESITE, AUGITE</t>
  </si>
  <si>
    <t>samp. TAR-4</t>
  </si>
  <si>
    <t>HONSHU ARC / NORTHEASTERN HONSHU ARC / HONSHU / TAKARA</t>
  </si>
  <si>
    <t>DACITE, AUGITE-HYPERSTHENE-BIOTITE-HORNBLENDE</t>
  </si>
  <si>
    <t xml:space="preserve"> [2315] TIBA T. (1988)</t>
  </si>
  <si>
    <t>samp. MZ-86(NMS107163)</t>
  </si>
  <si>
    <t>IZU-BONIN ARC / IZU ARC / HONSHU / JAISHI</t>
  </si>
  <si>
    <t>ANDESITE, OLIVINE-HYPERSTHENE-AUGITE</t>
  </si>
  <si>
    <t xml:space="preserve"> [4869] KITA I. (2001)</t>
  </si>
  <si>
    <t>samp. KH-4</t>
  </si>
  <si>
    <t>HONSHU ARC / SOUTHWESTERN HONSHU ARC / KYUSHU / KUJU/KUZYU VOLCANO GROUP</t>
  </si>
  <si>
    <t>ANDEAN ARC / SOUTHERN ANDEAN VOLCANIC ZONE / CHILE / HUDSON</t>
    <phoneticPr fontId="1" type="noConversion"/>
  </si>
  <si>
    <t>rmse(Chapman)</t>
  </si>
  <si>
    <t>rmse(Chapman)</t>
    <phoneticPr fontId="1" type="noConversion"/>
  </si>
  <si>
    <t>rmse(this article)</t>
  </si>
  <si>
    <t>rmse(this article)</t>
    <phoneticPr fontId="1" type="noConversion"/>
  </si>
  <si>
    <t>rmse (Hu)</t>
    <phoneticPr fontId="1" type="noConversion"/>
  </si>
  <si>
    <t>rmse (Sundell)</t>
    <phoneticPr fontId="1" type="noConversion"/>
  </si>
  <si>
    <t>Hu</t>
  </si>
  <si>
    <t>Hu</t>
    <phoneticPr fontId="1" type="noConversion"/>
  </si>
  <si>
    <t>Sundell</t>
  </si>
  <si>
    <t>Sundell</t>
    <phoneticPr fontId="1" type="noConversion"/>
  </si>
  <si>
    <r>
      <t xml:space="preserve"> [10747] K</t>
    </r>
    <r>
      <rPr>
        <sz val="11"/>
        <color theme="1"/>
        <rFont val="等线"/>
        <family val="2"/>
        <charset val="134"/>
      </rPr>
      <t>躌</t>
    </r>
    <r>
      <rPr>
        <sz val="11"/>
        <color theme="1"/>
        <rFont val="Arial"/>
        <family val="2"/>
      </rPr>
      <t>KC</t>
    </r>
    <r>
      <rPr>
        <sz val="11"/>
        <color theme="1"/>
        <rFont val="等线"/>
        <family val="2"/>
        <charset val="134"/>
      </rPr>
      <t>躉</t>
    </r>
    <r>
      <rPr>
        <sz val="11"/>
        <color theme="1"/>
        <rFont val="Arial"/>
        <family val="2"/>
      </rPr>
      <t>GLU B. (1998)</t>
    </r>
  </si>
  <si>
    <r>
      <t xml:space="preserve"> [10705] ERK</t>
    </r>
    <r>
      <rPr>
        <sz val="11"/>
        <color theme="1"/>
        <rFont val="等线"/>
        <family val="2"/>
        <charset val="134"/>
      </rPr>
      <t>躄</t>
    </r>
    <r>
      <rPr>
        <sz val="11"/>
        <color theme="1"/>
        <rFont val="Arial"/>
        <family val="2"/>
      </rPr>
      <t xml:space="preserve"> F. (2005)</t>
    </r>
  </si>
  <si>
    <r>
      <t>samp. G</t>
    </r>
    <r>
      <rPr>
        <sz val="11"/>
        <color theme="1"/>
        <rFont val="等线"/>
        <family val="2"/>
        <charset val="134"/>
      </rPr>
      <t>蹹</t>
    </r>
    <r>
      <rPr>
        <sz val="11"/>
        <color theme="1"/>
        <rFont val="Arial"/>
        <family val="2"/>
      </rPr>
      <t>16</t>
    </r>
  </si>
  <si>
    <r>
      <t>ANATOLIA-IRAN BELT - CENOZOIC/QUATERNARY / TURKEY / WESTERN ANATOLIAN VOLCANIC BELT / EGRIG</t>
    </r>
    <r>
      <rPr>
        <sz val="11"/>
        <color theme="1"/>
        <rFont val="等线"/>
        <family val="2"/>
        <charset val="134"/>
      </rPr>
      <t>諰</t>
    </r>
    <r>
      <rPr>
        <sz val="11"/>
        <color theme="1"/>
        <rFont val="Arial"/>
        <family val="2"/>
      </rPr>
      <t xml:space="preserve"> ANDESITE</t>
    </r>
  </si>
  <si>
    <t>max SR/Y</t>
    <phoneticPr fontId="1" type="noConversion"/>
  </si>
  <si>
    <t>median SR/Y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</si>
</sst>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等线"/>
      <family val="2"/>
      <charset val="134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164" fontId="4" fillId="0" borderId="0" xfId="0" applyNumberFormat="1" applyFont="1">
      <alignment vertical="center"/>
    </xf>
    <xf numFmtId="164" fontId="4" fillId="2" borderId="0" xfId="0" applyNumberFormat="1" applyFont="1" applyFill="1" applyAlignment="1">
      <alignment horizontal="center" vertical="center"/>
    </xf>
    <xf numFmtId="164" fontId="3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164" fontId="4" fillId="2" borderId="0" xfId="0" applyNumberFormat="1" applyFont="1" applyFill="1">
      <alignment vertical="center"/>
    </xf>
    <xf numFmtId="164" fontId="5" fillId="0" borderId="0" xfId="0" applyNumberFormat="1" applyFont="1">
      <alignment vertical="center"/>
    </xf>
    <xf numFmtId="164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682A-B042-43C4-9615-1088FCD0AEA1}">
  <dimension ref="A1:Y24"/>
  <sheetViews>
    <sheetView workbookViewId="0">
      <selection activeCell="C30" sqref="C30"/>
    </sheetView>
  </sheetViews>
  <sheetFormatPr defaultColWidth="8.77734375" defaultRowHeight="14.4"/>
  <cols>
    <col min="1" max="2" width="8.77734375" style="1"/>
    <col min="3" max="3" width="22.33203125" style="1" customWidth="1"/>
    <col min="4" max="5" width="9.109375" bestFit="1" customWidth="1"/>
    <col min="6" max="6" width="13" customWidth="1"/>
    <col min="7" max="7" width="14.33203125" bestFit="1" customWidth="1"/>
    <col min="8" max="9" width="9.109375" bestFit="1" customWidth="1"/>
    <col min="10" max="10" width="14.33203125" bestFit="1" customWidth="1"/>
    <col min="11" max="11" width="17" bestFit="1" customWidth="1"/>
    <col min="12" max="12" width="16.77734375" bestFit="1" customWidth="1"/>
    <col min="13" max="13" width="16.44140625" customWidth="1"/>
    <col min="14" max="14" width="14.77734375" bestFit="1" customWidth="1"/>
    <col min="15" max="15" width="14.33203125" bestFit="1" customWidth="1"/>
    <col min="16" max="16" width="9.109375" bestFit="1" customWidth="1"/>
    <col min="18" max="18" width="24.109375" bestFit="1" customWidth="1"/>
    <col min="19" max="20" width="13" bestFit="1" customWidth="1"/>
    <col min="22" max="25" width="9.109375" bestFit="1" customWidth="1"/>
  </cols>
  <sheetData>
    <row r="1" spans="1:25" s="1" customFormat="1" ht="13.8">
      <c r="A1" s="1" t="s">
        <v>0</v>
      </c>
      <c r="B1" s="1" t="s">
        <v>1</v>
      </c>
      <c r="C1" s="1" t="s">
        <v>4</v>
      </c>
      <c r="D1" s="1" t="s">
        <v>5</v>
      </c>
      <c r="E1" s="1" t="s">
        <v>6</v>
      </c>
      <c r="F1" s="1" t="s">
        <v>102</v>
      </c>
      <c r="G1" s="1" t="s">
        <v>7</v>
      </c>
      <c r="H1" s="1" t="s">
        <v>309</v>
      </c>
      <c r="I1" s="1" t="s">
        <v>310</v>
      </c>
      <c r="J1" s="2" t="s">
        <v>99</v>
      </c>
      <c r="K1" s="3" t="s">
        <v>305</v>
      </c>
      <c r="L1" s="3" t="s">
        <v>303</v>
      </c>
      <c r="M1" s="4" t="s">
        <v>306</v>
      </c>
      <c r="N1" s="4" t="s">
        <v>307</v>
      </c>
      <c r="O1" s="1" t="s">
        <v>100</v>
      </c>
      <c r="P1" s="1" t="s">
        <v>101</v>
      </c>
      <c r="Q1" s="1" t="s">
        <v>8</v>
      </c>
      <c r="R1" s="1" t="s">
        <v>9</v>
      </c>
      <c r="S1" s="1" t="s">
        <v>10</v>
      </c>
      <c r="T1" s="1" t="s">
        <v>11</v>
      </c>
      <c r="U1" s="1" t="s">
        <v>12</v>
      </c>
      <c r="V1" s="1" t="s">
        <v>14</v>
      </c>
      <c r="W1" s="1" t="s">
        <v>15</v>
      </c>
      <c r="X1" s="1" t="s">
        <v>16</v>
      </c>
      <c r="Y1" s="1" t="s">
        <v>17</v>
      </c>
    </row>
    <row r="2" spans="1:25">
      <c r="A2" s="1">
        <v>2004</v>
      </c>
      <c r="B2" s="1" t="s">
        <v>225</v>
      </c>
      <c r="C2" s="1" t="s">
        <v>226</v>
      </c>
      <c r="D2" s="10">
        <v>78</v>
      </c>
      <c r="E2" s="10">
        <v>36.5</v>
      </c>
      <c r="F2" s="6">
        <v>57.72</v>
      </c>
      <c r="G2" s="6">
        <f>1.11*P2+8.05</f>
        <v>54.965489195678273</v>
      </c>
      <c r="H2" s="6">
        <f t="shared" ref="H2:H20" si="0">0.67*P2+28.2</f>
        <v>56.518358343337333</v>
      </c>
      <c r="I2" s="6">
        <f>19.6*LN(P2)-24</f>
        <v>49.382162166542699</v>
      </c>
      <c r="J2" s="6">
        <f>0.0006*O2*O2+0.114*O2+24.211</f>
        <v>31.578056615004236</v>
      </c>
      <c r="K2" s="6">
        <f t="shared" ref="K2:K20" si="1">F2-J2</f>
        <v>26.141943384995763</v>
      </c>
      <c r="L2" s="6">
        <f t="shared" ref="L2:L20" si="2">F2-G2</f>
        <v>2.7545108043217255</v>
      </c>
      <c r="M2" s="6">
        <f>F2-H2</f>
        <v>1.201641656662666</v>
      </c>
      <c r="N2" s="6">
        <f>F2-I2</f>
        <v>8.3378378334573</v>
      </c>
      <c r="O2" s="6">
        <v>50.956937799043068</v>
      </c>
      <c r="P2" s="6">
        <v>42.266206482593034</v>
      </c>
      <c r="Q2" s="8" t="s">
        <v>18</v>
      </c>
      <c r="R2" s="8" t="s">
        <v>115</v>
      </c>
      <c r="S2" s="6">
        <v>12800000</v>
      </c>
      <c r="T2" s="6">
        <v>12800000</v>
      </c>
      <c r="U2" s="8" t="s">
        <v>24</v>
      </c>
      <c r="V2" s="6">
        <v>60.6</v>
      </c>
      <c r="W2" s="6">
        <v>0.8111751634204678</v>
      </c>
      <c r="X2" s="6">
        <v>42.617174988433746</v>
      </c>
      <c r="Y2" s="6">
        <v>0.11502347417840375</v>
      </c>
    </row>
    <row r="3" spans="1:25">
      <c r="A3" s="1">
        <v>2004</v>
      </c>
      <c r="B3" s="1" t="s">
        <v>225</v>
      </c>
      <c r="C3" s="1" t="s">
        <v>226</v>
      </c>
      <c r="D3" s="10">
        <v>84</v>
      </c>
      <c r="E3" s="10">
        <v>36</v>
      </c>
      <c r="F3" s="6">
        <v>46.32</v>
      </c>
      <c r="G3" s="6">
        <f t="shared" ref="G3:G20" si="3">1.11*P3+8.05</f>
        <v>54.327137213659498</v>
      </c>
      <c r="H3" s="6">
        <f t="shared" si="0"/>
        <v>56.133046786623296</v>
      </c>
      <c r="I3" s="6">
        <f t="shared" ref="I3:I20" si="4">19.6*LN(P3)-24</f>
        <v>49.113645331728293</v>
      </c>
      <c r="J3" s="6">
        <f t="shared" ref="J3:J20" si="5">0.0006*O3*O3+0.114*O3+24.211</f>
        <v>35.227391782407409</v>
      </c>
      <c r="K3" s="6">
        <f t="shared" si="1"/>
        <v>11.092608217592591</v>
      </c>
      <c r="L3" s="6">
        <f t="shared" si="2"/>
        <v>-8.0071372136594974</v>
      </c>
      <c r="M3" s="6">
        <f t="shared" ref="M3:M20" si="6">F3-H3</f>
        <v>-9.8130467866232962</v>
      </c>
      <c r="N3" s="6">
        <f t="shared" ref="N3:N20" si="7">F3-I3</f>
        <v>-2.7936453317282925</v>
      </c>
      <c r="O3" s="6">
        <v>70.486111111111114</v>
      </c>
      <c r="P3" s="6">
        <v>41.691114606900449</v>
      </c>
      <c r="Q3" s="8" t="s">
        <v>18</v>
      </c>
      <c r="R3" s="8" t="s">
        <v>115</v>
      </c>
      <c r="S3" s="6"/>
      <c r="T3" s="6"/>
      <c r="U3" s="8" t="s">
        <v>36</v>
      </c>
      <c r="V3" s="6">
        <v>58</v>
      </c>
      <c r="W3" s="6">
        <v>0.75736713072600392</v>
      </c>
      <c r="X3" s="6">
        <v>44.918562498827797</v>
      </c>
      <c r="Y3" s="6">
        <v>0.12952041838210748</v>
      </c>
    </row>
    <row r="4" spans="1:25">
      <c r="A4" s="1">
        <v>1996</v>
      </c>
      <c r="B4" s="1" t="s">
        <v>227</v>
      </c>
      <c r="C4" s="1" t="s">
        <v>228</v>
      </c>
      <c r="D4" s="10">
        <v>81.661100000000005</v>
      </c>
      <c r="E4" s="10">
        <v>35.700000000000003</v>
      </c>
      <c r="F4" s="6">
        <v>52.63</v>
      </c>
      <c r="G4" s="6">
        <f t="shared" si="3"/>
        <v>51.69678571428571</v>
      </c>
      <c r="H4" s="6">
        <f t="shared" si="0"/>
        <v>54.545357142857142</v>
      </c>
      <c r="I4" s="6">
        <f t="shared" si="4"/>
        <v>47.96668468033053</v>
      </c>
      <c r="J4" s="6">
        <f t="shared" si="5"/>
        <v>31.839918518518516</v>
      </c>
      <c r="K4" s="6">
        <f t="shared" si="1"/>
        <v>20.790081481481486</v>
      </c>
      <c r="L4" s="6">
        <f t="shared" si="2"/>
        <v>0.93321428571429266</v>
      </c>
      <c r="M4" s="6">
        <f t="shared" si="6"/>
        <v>-1.9153571428571396</v>
      </c>
      <c r="N4" s="6">
        <f t="shared" si="7"/>
        <v>4.6633153196694721</v>
      </c>
      <c r="O4" s="6">
        <v>52.444444444444443</v>
      </c>
      <c r="P4" s="6">
        <v>39.321428571428569</v>
      </c>
      <c r="Q4" s="8" t="s">
        <v>18</v>
      </c>
      <c r="R4" s="8" t="s">
        <v>72</v>
      </c>
      <c r="S4" s="6"/>
      <c r="T4" s="6"/>
      <c r="U4" s="8" t="s">
        <v>24</v>
      </c>
      <c r="V4" s="6">
        <v>57.98</v>
      </c>
      <c r="W4" s="6">
        <v>0.75367007815754006</v>
      </c>
      <c r="X4" s="6">
        <v>36.000698601022521</v>
      </c>
      <c r="Y4" s="6">
        <v>0.1853813559322034</v>
      </c>
    </row>
    <row r="5" spans="1:25">
      <c r="A5" s="1">
        <v>2005</v>
      </c>
      <c r="B5" s="1" t="s">
        <v>229</v>
      </c>
      <c r="C5" s="1" t="s">
        <v>226</v>
      </c>
      <c r="D5" s="10">
        <v>91</v>
      </c>
      <c r="E5" s="10">
        <v>35.33</v>
      </c>
      <c r="F5" s="6">
        <v>62.06</v>
      </c>
      <c r="G5" s="6">
        <f t="shared" si="3"/>
        <v>77.988352654057351</v>
      </c>
      <c r="H5" s="6">
        <f t="shared" si="0"/>
        <v>70.415041692088678</v>
      </c>
      <c r="I5" s="6">
        <f t="shared" si="4"/>
        <v>57.207781581692302</v>
      </c>
      <c r="J5" s="6">
        <f t="shared" si="5"/>
        <v>35.543717346938777</v>
      </c>
      <c r="K5" s="6">
        <f t="shared" si="1"/>
        <v>26.516282653061225</v>
      </c>
      <c r="L5" s="6">
        <f t="shared" si="2"/>
        <v>-15.928352654057349</v>
      </c>
      <c r="M5" s="6">
        <f t="shared" si="6"/>
        <v>-8.3550416920886761</v>
      </c>
      <c r="N5" s="6">
        <f t="shared" si="7"/>
        <v>4.8522184183077002</v>
      </c>
      <c r="O5" s="6">
        <v>72.071428571428569</v>
      </c>
      <c r="P5" s="6">
        <v>63.007524913565184</v>
      </c>
      <c r="Q5" s="8" t="s">
        <v>18</v>
      </c>
      <c r="R5" s="8" t="s">
        <v>128</v>
      </c>
      <c r="S5" s="6">
        <v>15000000</v>
      </c>
      <c r="T5" s="6">
        <v>18000000</v>
      </c>
      <c r="U5" s="8" t="s">
        <v>24</v>
      </c>
      <c r="V5" s="6">
        <v>61.28</v>
      </c>
      <c r="W5" s="6">
        <v>0.88515328173045282</v>
      </c>
      <c r="X5" s="6">
        <v>40.264498397627662</v>
      </c>
      <c r="Y5" s="6">
        <v>0.1952428146679881</v>
      </c>
    </row>
    <row r="6" spans="1:25">
      <c r="A6" s="1">
        <v>2001</v>
      </c>
      <c r="B6" s="1" t="s">
        <v>230</v>
      </c>
      <c r="C6" s="1" t="s">
        <v>226</v>
      </c>
      <c r="D6" s="10">
        <v>88</v>
      </c>
      <c r="E6" s="10">
        <v>34.5</v>
      </c>
      <c r="F6" s="6">
        <v>63.98</v>
      </c>
      <c r="G6" s="6">
        <f t="shared" si="3"/>
        <v>129.01632996632998</v>
      </c>
      <c r="H6" s="6">
        <f t="shared" si="0"/>
        <v>101.21571268237935</v>
      </c>
      <c r="I6" s="6">
        <f t="shared" si="4"/>
        <v>67.946583645448712</v>
      </c>
      <c r="J6" s="6">
        <f t="shared" si="5"/>
        <v>43.760380070816652</v>
      </c>
      <c r="K6" s="6">
        <f t="shared" si="1"/>
        <v>20.219619929183345</v>
      </c>
      <c r="L6" s="6">
        <f t="shared" si="2"/>
        <v>-65.036329966329987</v>
      </c>
      <c r="M6" s="6">
        <f t="shared" si="6"/>
        <v>-37.235712682379351</v>
      </c>
      <c r="N6" s="6">
        <f t="shared" si="7"/>
        <v>-3.9665836454487149</v>
      </c>
      <c r="O6" s="6">
        <v>108.97867564534231</v>
      </c>
      <c r="P6" s="6">
        <v>108.97867564534231</v>
      </c>
      <c r="Q6" s="8" t="s">
        <v>18</v>
      </c>
      <c r="R6" s="8" t="s">
        <v>27</v>
      </c>
      <c r="S6" s="6"/>
      <c r="T6" s="6"/>
      <c r="U6" s="8" t="s">
        <v>36</v>
      </c>
      <c r="V6" s="6">
        <v>66.72</v>
      </c>
      <c r="W6" s="6">
        <v>0.93743786293548803</v>
      </c>
      <c r="X6" s="6">
        <v>41.528768192178092</v>
      </c>
      <c r="Y6" s="6">
        <v>0.1082183316168898</v>
      </c>
    </row>
    <row r="7" spans="1:25">
      <c r="A7" s="1">
        <v>2004</v>
      </c>
      <c r="B7" s="1" t="s">
        <v>225</v>
      </c>
      <c r="C7" s="1" t="s">
        <v>226</v>
      </c>
      <c r="D7" s="10">
        <v>89</v>
      </c>
      <c r="E7" s="10">
        <v>34.5</v>
      </c>
      <c r="F7" s="6">
        <v>64.09</v>
      </c>
      <c r="G7" s="6">
        <f t="shared" si="3"/>
        <v>37.717520458265142</v>
      </c>
      <c r="H7" s="6">
        <f t="shared" si="0"/>
        <v>46.107422258592472</v>
      </c>
      <c r="I7" s="6">
        <f t="shared" si="4"/>
        <v>40.39957975842789</v>
      </c>
      <c r="J7" s="6">
        <f t="shared" si="5"/>
        <v>28.086211591898103</v>
      </c>
      <c r="K7" s="6">
        <f t="shared" si="1"/>
        <v>36.003788408101897</v>
      </c>
      <c r="L7" s="6">
        <f t="shared" si="2"/>
        <v>26.372479541734862</v>
      </c>
      <c r="M7" s="6">
        <f t="shared" si="6"/>
        <v>17.982577741407532</v>
      </c>
      <c r="N7" s="6">
        <f t="shared" si="7"/>
        <v>23.690420241572113</v>
      </c>
      <c r="O7" s="6">
        <v>29.433460076045627</v>
      </c>
      <c r="P7" s="6">
        <v>26.727495908346974</v>
      </c>
      <c r="Q7" s="8" t="s">
        <v>18</v>
      </c>
      <c r="R7" s="8" t="s">
        <v>115</v>
      </c>
      <c r="S7" s="6"/>
      <c r="T7" s="6"/>
      <c r="U7" s="8" t="s">
        <v>36</v>
      </c>
      <c r="V7" s="6">
        <v>62.4</v>
      </c>
      <c r="W7" s="6">
        <v>0.84409602426651043</v>
      </c>
      <c r="X7" s="6">
        <v>37.270463741051977</v>
      </c>
      <c r="Y7" s="6">
        <v>0.30001323977227595</v>
      </c>
    </row>
    <row r="8" spans="1:25">
      <c r="A8" s="1">
        <v>2022</v>
      </c>
      <c r="B8" s="1" t="s">
        <v>231</v>
      </c>
      <c r="C8" s="1" t="s">
        <v>232</v>
      </c>
      <c r="D8" s="10">
        <v>90.3553</v>
      </c>
      <c r="E8" s="10">
        <v>33.825600000000001</v>
      </c>
      <c r="F8" s="6">
        <v>65.849999999999994</v>
      </c>
      <c r="G8" s="6">
        <f t="shared" si="3"/>
        <v>37.204960546901575</v>
      </c>
      <c r="H8" s="6">
        <f t="shared" si="0"/>
        <v>45.79803924903068</v>
      </c>
      <c r="I8" s="6">
        <f t="shared" si="4"/>
        <v>40.057995100148261</v>
      </c>
      <c r="J8" s="6">
        <f t="shared" si="5"/>
        <v>28.111096</v>
      </c>
      <c r="K8" s="6">
        <f t="shared" si="1"/>
        <v>37.738903999999991</v>
      </c>
      <c r="L8" s="6">
        <f t="shared" si="2"/>
        <v>28.64503945309842</v>
      </c>
      <c r="M8" s="6">
        <f t="shared" si="6"/>
        <v>20.051960750969315</v>
      </c>
      <c r="N8" s="6">
        <f t="shared" si="7"/>
        <v>25.792004899851733</v>
      </c>
      <c r="O8" s="6">
        <v>29.6</v>
      </c>
      <c r="P8" s="6">
        <v>26.265730222433845</v>
      </c>
      <c r="Q8" s="8" t="s">
        <v>18</v>
      </c>
      <c r="R8" s="8" t="s">
        <v>179</v>
      </c>
      <c r="S8" s="6"/>
      <c r="T8" s="6"/>
      <c r="U8" s="8" t="s">
        <v>24</v>
      </c>
      <c r="V8" s="6">
        <v>62.68</v>
      </c>
      <c r="W8" s="6">
        <v>0.81600571969122493</v>
      </c>
      <c r="X8" s="6">
        <v>34.928320378013382</v>
      </c>
      <c r="Y8" s="6">
        <v>0.28473413379073759</v>
      </c>
    </row>
    <row r="9" spans="1:25">
      <c r="A9" s="1">
        <v>2004</v>
      </c>
      <c r="B9" s="1" t="s">
        <v>225</v>
      </c>
      <c r="C9" s="1" t="s">
        <v>226</v>
      </c>
      <c r="D9" s="10">
        <v>80.069999999999993</v>
      </c>
      <c r="E9" s="10">
        <v>32.520000000000003</v>
      </c>
      <c r="F9" s="6">
        <v>61.46</v>
      </c>
      <c r="G9" s="6">
        <f t="shared" si="3"/>
        <v>36.110459770114943</v>
      </c>
      <c r="H9" s="6">
        <f t="shared" si="0"/>
        <v>45.137394636015323</v>
      </c>
      <c r="I9" s="6">
        <f t="shared" si="4"/>
        <v>39.308028311530336</v>
      </c>
      <c r="J9" s="6">
        <f t="shared" si="5"/>
        <v>27.476322799136828</v>
      </c>
      <c r="K9" s="6">
        <f t="shared" si="1"/>
        <v>33.98367720086317</v>
      </c>
      <c r="L9" s="6">
        <f t="shared" si="2"/>
        <v>25.349540229885058</v>
      </c>
      <c r="M9" s="6">
        <f t="shared" si="6"/>
        <v>16.322605363984678</v>
      </c>
      <c r="N9" s="6">
        <f t="shared" si="7"/>
        <v>22.151971688469665</v>
      </c>
      <c r="O9" s="6">
        <v>25.279693486590034</v>
      </c>
      <c r="P9" s="6">
        <v>25.279693486590034</v>
      </c>
      <c r="Q9" s="8" t="s">
        <v>18</v>
      </c>
      <c r="R9" s="8" t="s">
        <v>128</v>
      </c>
      <c r="S9" s="6">
        <v>12000000</v>
      </c>
      <c r="T9" s="6">
        <v>24000000</v>
      </c>
      <c r="U9" s="8" t="s">
        <v>24</v>
      </c>
      <c r="V9" s="6">
        <v>63.2</v>
      </c>
      <c r="W9" s="6">
        <v>0.93671470606137608</v>
      </c>
      <c r="X9" s="6">
        <v>33.409812595216678</v>
      </c>
      <c r="Y9" s="6">
        <v>0.10109123976962717</v>
      </c>
    </row>
    <row r="10" spans="1:25">
      <c r="A10" s="1">
        <v>2011</v>
      </c>
      <c r="B10" s="1" t="s">
        <v>233</v>
      </c>
      <c r="C10" s="1" t="s">
        <v>226</v>
      </c>
      <c r="D10" s="10">
        <v>81</v>
      </c>
      <c r="E10" s="10">
        <v>32</v>
      </c>
      <c r="F10" s="6">
        <v>63.97</v>
      </c>
      <c r="G10" s="6">
        <f t="shared" si="3"/>
        <v>99.870116054158615</v>
      </c>
      <c r="H10" s="6">
        <f t="shared" si="0"/>
        <v>83.622952933591236</v>
      </c>
      <c r="I10" s="6">
        <f t="shared" si="4"/>
        <v>62.543239193572916</v>
      </c>
      <c r="J10" s="6">
        <f t="shared" si="5"/>
        <v>37.746815041646556</v>
      </c>
      <c r="K10" s="6">
        <f t="shared" si="1"/>
        <v>26.223184958353443</v>
      </c>
      <c r="L10" s="6">
        <f t="shared" si="2"/>
        <v>-35.900116054158616</v>
      </c>
      <c r="M10" s="6">
        <f t="shared" si="6"/>
        <v>-19.652952933591237</v>
      </c>
      <c r="N10" s="6">
        <f t="shared" si="7"/>
        <v>1.4267608064270831</v>
      </c>
      <c r="O10" s="6">
        <v>82.720825274016761</v>
      </c>
      <c r="P10" s="6">
        <v>82.720825274016761</v>
      </c>
      <c r="Q10" s="8" t="s">
        <v>18</v>
      </c>
      <c r="R10" s="8" t="s">
        <v>72</v>
      </c>
      <c r="S10" s="6"/>
      <c r="T10" s="6"/>
      <c r="U10" s="8" t="s">
        <v>24</v>
      </c>
      <c r="V10" s="6">
        <v>62.28</v>
      </c>
      <c r="W10" s="6">
        <v>0.97907673001296913</v>
      </c>
      <c r="X10" s="6">
        <v>44.957234686948063</v>
      </c>
      <c r="Y10" s="6">
        <v>0.11457521434138737</v>
      </c>
    </row>
    <row r="11" spans="1:25">
      <c r="A11" s="1">
        <v>2015</v>
      </c>
      <c r="B11" s="1" t="s">
        <v>234</v>
      </c>
      <c r="C11" s="1" t="s">
        <v>226</v>
      </c>
      <c r="D11" s="10">
        <v>80.19</v>
      </c>
      <c r="E11" s="10">
        <v>31.8536</v>
      </c>
      <c r="F11" s="6">
        <v>58.99</v>
      </c>
      <c r="G11" s="6">
        <f t="shared" si="3"/>
        <v>98.602631578947381</v>
      </c>
      <c r="H11" s="6">
        <f t="shared" si="0"/>
        <v>82.857894736842113</v>
      </c>
      <c r="I11" s="6">
        <f t="shared" si="4"/>
        <v>62.270796122638302</v>
      </c>
      <c r="J11" s="6">
        <f t="shared" si="5"/>
        <v>37.50407479224377</v>
      </c>
      <c r="K11" s="6">
        <f t="shared" si="1"/>
        <v>21.485925207756232</v>
      </c>
      <c r="L11" s="6">
        <f t="shared" si="2"/>
        <v>-39.612631578947379</v>
      </c>
      <c r="M11" s="6">
        <f t="shared" si="6"/>
        <v>-23.867894736842111</v>
      </c>
      <c r="N11" s="6">
        <f t="shared" si="7"/>
        <v>-3.2807961226383</v>
      </c>
      <c r="O11" s="6">
        <v>81.578947368421055</v>
      </c>
      <c r="P11" s="6">
        <v>81.578947368421055</v>
      </c>
      <c r="Q11" s="8" t="s">
        <v>22</v>
      </c>
      <c r="R11" s="8" t="s">
        <v>235</v>
      </c>
      <c r="S11" s="6"/>
      <c r="T11" s="6"/>
      <c r="U11" s="8" t="s">
        <v>24</v>
      </c>
      <c r="V11" s="6">
        <v>65.28</v>
      </c>
      <c r="W11" s="6">
        <v>0.95759475997921795</v>
      </c>
      <c r="X11" s="6">
        <v>43.800715076392258</v>
      </c>
      <c r="Y11" s="6">
        <v>0.33941093969144459</v>
      </c>
    </row>
    <row r="12" spans="1:25">
      <c r="A12" s="1">
        <v>2006</v>
      </c>
      <c r="B12" s="1" t="s">
        <v>236</v>
      </c>
      <c r="C12" s="1" t="s">
        <v>226</v>
      </c>
      <c r="D12" s="10">
        <v>84.3</v>
      </c>
      <c r="E12" s="10">
        <v>31.5</v>
      </c>
      <c r="F12" s="6">
        <v>65.959999999999994</v>
      </c>
      <c r="G12" s="6">
        <f t="shared" si="3"/>
        <v>91.914198555251858</v>
      </c>
      <c r="H12" s="6">
        <f t="shared" si="0"/>
        <v>78.820732461278155</v>
      </c>
      <c r="I12" s="6">
        <f t="shared" si="4"/>
        <v>60.766840311625415</v>
      </c>
      <c r="J12" s="6">
        <f t="shared" si="5"/>
        <v>38.835943293885599</v>
      </c>
      <c r="K12" s="6">
        <f t="shared" si="1"/>
        <v>27.124056706114395</v>
      </c>
      <c r="L12" s="6">
        <f t="shared" si="2"/>
        <v>-25.954198555251864</v>
      </c>
      <c r="M12" s="6">
        <f t="shared" si="6"/>
        <v>-12.860732461278161</v>
      </c>
      <c r="N12" s="6">
        <f t="shared" si="7"/>
        <v>5.1931596883745783</v>
      </c>
      <c r="O12" s="6">
        <v>87.756410256410263</v>
      </c>
      <c r="P12" s="6">
        <v>75.55333203175843</v>
      </c>
      <c r="Q12" s="8" t="s">
        <v>18</v>
      </c>
      <c r="R12" s="8" t="s">
        <v>128</v>
      </c>
      <c r="S12" s="6"/>
      <c r="T12" s="6"/>
      <c r="U12" s="8" t="s">
        <v>24</v>
      </c>
      <c r="V12" s="6">
        <v>63.75</v>
      </c>
      <c r="W12" s="6">
        <v>0.88412741184268773</v>
      </c>
      <c r="X12" s="6">
        <v>42.666536407637963</v>
      </c>
      <c r="Y12" s="6">
        <v>0.31490384615384615</v>
      </c>
    </row>
    <row r="13" spans="1:25">
      <c r="A13" s="1">
        <v>2021</v>
      </c>
      <c r="B13" s="1" t="s">
        <v>237</v>
      </c>
      <c r="C13" s="1" t="s">
        <v>226</v>
      </c>
      <c r="D13" s="10">
        <v>86.433333333333294</v>
      </c>
      <c r="E13" s="10">
        <v>30.966666666666701</v>
      </c>
      <c r="F13" s="6">
        <v>68.61</v>
      </c>
      <c r="G13" s="6">
        <f t="shared" si="3"/>
        <v>97.72214285714287</v>
      </c>
      <c r="H13" s="6">
        <f t="shared" si="0"/>
        <v>82.326428571428579</v>
      </c>
      <c r="I13" s="6">
        <f t="shared" si="4"/>
        <v>62.079282871416908</v>
      </c>
      <c r="J13" s="6">
        <f t="shared" si="5"/>
        <v>37.336370408163262</v>
      </c>
      <c r="K13" s="6">
        <f t="shared" si="1"/>
        <v>31.273629591836738</v>
      </c>
      <c r="L13" s="6">
        <f t="shared" si="2"/>
        <v>-29.112142857142871</v>
      </c>
      <c r="M13" s="6">
        <f t="shared" si="6"/>
        <v>-13.71642857142858</v>
      </c>
      <c r="N13" s="6">
        <f t="shared" si="7"/>
        <v>6.5307171285830918</v>
      </c>
      <c r="O13" s="6">
        <v>80.785714285714292</v>
      </c>
      <c r="P13" s="6">
        <v>80.785714285714292</v>
      </c>
      <c r="Q13" s="8" t="s">
        <v>18</v>
      </c>
      <c r="R13" s="8" t="s">
        <v>128</v>
      </c>
      <c r="S13" s="6"/>
      <c r="T13" s="6"/>
      <c r="U13" s="8" t="s">
        <v>36</v>
      </c>
      <c r="V13" s="6">
        <v>62.1</v>
      </c>
      <c r="W13" s="6">
        <v>0.82580638431763453</v>
      </c>
      <c r="X13" s="6">
        <v>38.728101239622639</v>
      </c>
      <c r="Y13" s="6">
        <v>0.34924845269672855</v>
      </c>
    </row>
    <row r="14" spans="1:25">
      <c r="A14" s="1">
        <v>1999</v>
      </c>
      <c r="B14" s="1" t="s">
        <v>238</v>
      </c>
      <c r="C14" s="1" t="s">
        <v>226</v>
      </c>
      <c r="D14" s="10">
        <v>81.42</v>
      </c>
      <c r="E14" s="10">
        <v>30.67</v>
      </c>
      <c r="F14" s="6">
        <v>59.1</v>
      </c>
      <c r="G14" s="6">
        <f t="shared" si="3"/>
        <v>61.56785714285715</v>
      </c>
      <c r="H14" s="6">
        <f t="shared" si="0"/>
        <v>60.503571428571433</v>
      </c>
      <c r="I14" s="6">
        <f t="shared" si="4"/>
        <v>51.962845080642523</v>
      </c>
      <c r="J14" s="6">
        <f t="shared" si="5"/>
        <v>31.102198979591837</v>
      </c>
      <c r="K14" s="6">
        <f t="shared" si="1"/>
        <v>27.997801020408165</v>
      </c>
      <c r="L14" s="6">
        <f t="shared" si="2"/>
        <v>-2.4678571428571487</v>
      </c>
      <c r="M14" s="6">
        <f t="shared" si="6"/>
        <v>-1.403571428571432</v>
      </c>
      <c r="N14" s="6">
        <f t="shared" si="7"/>
        <v>7.1371549193574779</v>
      </c>
      <c r="O14" s="6">
        <v>48.214285714285715</v>
      </c>
      <c r="P14" s="6">
        <v>48.214285714285715</v>
      </c>
      <c r="Q14" s="8" t="s">
        <v>18</v>
      </c>
      <c r="R14" s="8" t="s">
        <v>72</v>
      </c>
      <c r="S14" s="6">
        <v>17000000</v>
      </c>
      <c r="T14" s="6">
        <v>25000000</v>
      </c>
      <c r="U14" s="8" t="s">
        <v>24</v>
      </c>
      <c r="V14" s="6">
        <v>66.849999999999994</v>
      </c>
      <c r="W14" s="6">
        <v>0.91366816520994598</v>
      </c>
      <c r="X14" s="6">
        <v>41.744821406440835</v>
      </c>
      <c r="Y14" s="6">
        <v>0.21481481481481482</v>
      </c>
    </row>
    <row r="15" spans="1:25">
      <c r="A15" s="1">
        <v>2003</v>
      </c>
      <c r="B15" s="1" t="s">
        <v>239</v>
      </c>
      <c r="C15" s="1" t="s">
        <v>226</v>
      </c>
      <c r="D15" s="10">
        <v>89</v>
      </c>
      <c r="E15" s="10">
        <v>30</v>
      </c>
      <c r="F15" s="6">
        <v>68.91</v>
      </c>
      <c r="G15" s="6">
        <f t="shared" si="3"/>
        <v>151.44560355156841</v>
      </c>
      <c r="H15" s="6">
        <f t="shared" si="0"/>
        <v>114.75410304464039</v>
      </c>
      <c r="I15" s="6">
        <f t="shared" si="4"/>
        <v>71.280446173207721</v>
      </c>
      <c r="J15" s="6">
        <f t="shared" si="5"/>
        <v>55.575098235191533</v>
      </c>
      <c r="K15" s="6">
        <f t="shared" si="1"/>
        <v>13.334901764808464</v>
      </c>
      <c r="L15" s="6">
        <f t="shared" si="2"/>
        <v>-82.535603551568414</v>
      </c>
      <c r="M15" s="6">
        <f t="shared" si="6"/>
        <v>-45.844103044640391</v>
      </c>
      <c r="N15" s="6">
        <f t="shared" si="7"/>
        <v>-2.3704461732077249</v>
      </c>
      <c r="O15" s="6">
        <v>152.58533288273065</v>
      </c>
      <c r="P15" s="6">
        <v>129.1852284248364</v>
      </c>
      <c r="Q15" s="8" t="s">
        <v>22</v>
      </c>
      <c r="R15" s="8" t="s">
        <v>72</v>
      </c>
      <c r="S15" s="6"/>
      <c r="T15" s="6"/>
      <c r="U15" s="8" t="s">
        <v>36</v>
      </c>
      <c r="V15" s="6">
        <v>67.14</v>
      </c>
      <c r="W15" s="6">
        <v>0.95572746484450788</v>
      </c>
      <c r="X15" s="6">
        <v>44.499570988023393</v>
      </c>
      <c r="Y15" s="6">
        <v>0.22500000000000001</v>
      </c>
    </row>
    <row r="16" spans="1:25">
      <c r="A16" s="1">
        <v>2004</v>
      </c>
      <c r="B16" s="1" t="s">
        <v>225</v>
      </c>
      <c r="C16" s="1" t="s">
        <v>226</v>
      </c>
      <c r="D16" s="10">
        <v>89.05</v>
      </c>
      <c r="E16" s="10">
        <v>29.67</v>
      </c>
      <c r="F16" s="6">
        <v>70.62</v>
      </c>
      <c r="G16" s="6">
        <f t="shared" si="3"/>
        <v>80.6606862745098</v>
      </c>
      <c r="H16" s="6">
        <f t="shared" si="0"/>
        <v>72.02807189542483</v>
      </c>
      <c r="I16" s="6">
        <f t="shared" si="4"/>
        <v>57.942740954951176</v>
      </c>
      <c r="J16" s="6">
        <f t="shared" si="5"/>
        <v>53.510749114239204</v>
      </c>
      <c r="K16" s="6">
        <f t="shared" si="1"/>
        <v>17.109250885760801</v>
      </c>
      <c r="L16" s="6">
        <f t="shared" si="2"/>
        <v>-10.040686274509795</v>
      </c>
      <c r="M16" s="6">
        <f t="shared" si="6"/>
        <v>-1.4080718954248255</v>
      </c>
      <c r="N16" s="6">
        <f t="shared" si="7"/>
        <v>12.677259045048828</v>
      </c>
      <c r="O16" s="6">
        <v>145.53672316384183</v>
      </c>
      <c r="P16" s="6">
        <v>65.415032679738559</v>
      </c>
      <c r="Q16" s="8" t="s">
        <v>18</v>
      </c>
      <c r="R16" s="8" t="s">
        <v>19</v>
      </c>
      <c r="S16" s="6">
        <v>12000000</v>
      </c>
      <c r="T16" s="6">
        <v>24000000</v>
      </c>
      <c r="U16" s="8" t="s">
        <v>24</v>
      </c>
      <c r="V16" s="6">
        <v>64.7</v>
      </c>
      <c r="W16" s="6">
        <v>0.84379449309212073</v>
      </c>
      <c r="X16" s="6">
        <v>34.444915240174041</v>
      </c>
      <c r="Y16" s="6">
        <v>0.14472537053182216</v>
      </c>
    </row>
    <row r="17" spans="1:25">
      <c r="A17" s="1">
        <v>2015</v>
      </c>
      <c r="B17" s="1" t="s">
        <v>240</v>
      </c>
      <c r="C17" s="1" t="s">
        <v>241</v>
      </c>
      <c r="D17" s="10">
        <v>91.618600000000001</v>
      </c>
      <c r="E17" s="10">
        <v>29.623999999999999</v>
      </c>
      <c r="F17" s="6">
        <v>70.94</v>
      </c>
      <c r="G17" s="6">
        <f t="shared" si="3"/>
        <v>148.10371858871312</v>
      </c>
      <c r="H17" s="6">
        <f t="shared" si="0"/>
        <v>112.73692923823224</v>
      </c>
      <c r="I17" s="6">
        <f t="shared" si="4"/>
        <v>70.818254342732629</v>
      </c>
      <c r="J17" s="6">
        <f t="shared" si="5"/>
        <v>49.46633323949137</v>
      </c>
      <c r="K17" s="6">
        <f t="shared" si="1"/>
        <v>21.473666760508628</v>
      </c>
      <c r="L17" s="6">
        <f t="shared" si="2"/>
        <v>-77.163718588713124</v>
      </c>
      <c r="M17" s="6">
        <f t="shared" si="6"/>
        <v>-41.796929238232238</v>
      </c>
      <c r="N17" s="6">
        <f t="shared" si="7"/>
        <v>0.1217456572673683</v>
      </c>
      <c r="O17" s="6">
        <v>131.0911808669656</v>
      </c>
      <c r="P17" s="6">
        <v>126.17452125109287</v>
      </c>
      <c r="Q17" s="8" t="s">
        <v>22</v>
      </c>
      <c r="R17" s="8" t="s">
        <v>23</v>
      </c>
      <c r="S17" s="6"/>
      <c r="T17" s="6"/>
      <c r="U17" s="8" t="s">
        <v>24</v>
      </c>
      <c r="V17" s="6">
        <v>67</v>
      </c>
      <c r="W17" s="6">
        <v>0.92910066896520249</v>
      </c>
      <c r="X17" s="6">
        <v>44.330960433629222</v>
      </c>
      <c r="Y17" s="6">
        <v>7.2519954389965793E-2</v>
      </c>
    </row>
    <row r="18" spans="1:25">
      <c r="A18" s="1">
        <v>2010</v>
      </c>
      <c r="B18" s="1" t="s">
        <v>242</v>
      </c>
      <c r="C18" s="1" t="s">
        <v>226</v>
      </c>
      <c r="D18" s="10">
        <v>87</v>
      </c>
      <c r="E18" s="10">
        <v>29.5</v>
      </c>
      <c r="F18" s="6">
        <v>65.739999999999995</v>
      </c>
      <c r="G18" s="6">
        <f t="shared" si="3"/>
        <v>83.933636363636367</v>
      </c>
      <c r="H18" s="6">
        <f t="shared" si="0"/>
        <v>74.00363636363636</v>
      </c>
      <c r="I18" s="6">
        <f t="shared" si="4"/>
        <v>58.8068846025688</v>
      </c>
      <c r="J18" s="6">
        <f t="shared" si="5"/>
        <v>34.808606611570248</v>
      </c>
      <c r="K18" s="6">
        <f t="shared" si="1"/>
        <v>30.931393388429747</v>
      </c>
      <c r="L18" s="6">
        <f t="shared" si="2"/>
        <v>-18.193636363636372</v>
      </c>
      <c r="M18" s="6">
        <f t="shared" si="6"/>
        <v>-8.2636363636363654</v>
      </c>
      <c r="N18" s="6">
        <f t="shared" si="7"/>
        <v>6.9331153974311945</v>
      </c>
      <c r="O18" s="6">
        <v>68.36363636363636</v>
      </c>
      <c r="P18" s="6">
        <v>68.36363636363636</v>
      </c>
      <c r="Q18" s="8" t="s">
        <v>22</v>
      </c>
      <c r="R18" s="8" t="s">
        <v>72</v>
      </c>
      <c r="S18" s="6">
        <v>10000000</v>
      </c>
      <c r="T18" s="6">
        <v>26000000</v>
      </c>
      <c r="U18" s="8" t="s">
        <v>24</v>
      </c>
      <c r="V18" s="6">
        <v>67</v>
      </c>
      <c r="W18" s="6">
        <v>0.94164764486000463</v>
      </c>
      <c r="X18" s="6">
        <v>43.835576322291239</v>
      </c>
      <c r="Y18" s="6">
        <v>0.21010638297872342</v>
      </c>
    </row>
    <row r="19" spans="1:25">
      <c r="A19" s="1">
        <v>2003</v>
      </c>
      <c r="B19" s="1" t="s">
        <v>243</v>
      </c>
      <c r="C19" s="1" t="s">
        <v>244</v>
      </c>
      <c r="D19" s="10">
        <v>90.87</v>
      </c>
      <c r="E19" s="10">
        <v>29.48</v>
      </c>
      <c r="F19" s="6">
        <v>71.97</v>
      </c>
      <c r="G19" s="6">
        <f t="shared" si="3"/>
        <v>144.9810563016529</v>
      </c>
      <c r="H19" s="6">
        <f t="shared" si="0"/>
        <v>110.85207902892563</v>
      </c>
      <c r="I19" s="6">
        <f t="shared" si="4"/>
        <v>70.376303885189643</v>
      </c>
      <c r="J19" s="6">
        <f t="shared" si="5"/>
        <v>66.740304846938784</v>
      </c>
      <c r="K19" s="6">
        <f t="shared" si="1"/>
        <v>5.2296951530612148</v>
      </c>
      <c r="L19" s="6">
        <f t="shared" si="2"/>
        <v>-73.0110563016529</v>
      </c>
      <c r="M19" s="6">
        <f t="shared" si="6"/>
        <v>-38.882079028925631</v>
      </c>
      <c r="N19" s="6">
        <f t="shared" si="7"/>
        <v>1.5936961148103563</v>
      </c>
      <c r="O19" s="6">
        <v>187.67857142857144</v>
      </c>
      <c r="P19" s="6">
        <v>123.36131198347107</v>
      </c>
      <c r="Q19" s="8" t="s">
        <v>18</v>
      </c>
      <c r="R19" s="8" t="s">
        <v>245</v>
      </c>
      <c r="S19" s="6">
        <v>400000</v>
      </c>
      <c r="T19" s="6">
        <v>16600000</v>
      </c>
      <c r="U19" s="8" t="s">
        <v>36</v>
      </c>
      <c r="V19" s="6">
        <v>65.41</v>
      </c>
      <c r="W19" s="6">
        <v>0.99636248743210321</v>
      </c>
      <c r="X19" s="6">
        <v>44.471764736872323</v>
      </c>
      <c r="Y19" s="6">
        <v>7.4057649667405759E-2</v>
      </c>
    </row>
    <row r="20" spans="1:25">
      <c r="A20" s="1">
        <v>2020</v>
      </c>
      <c r="B20" s="1" t="s">
        <v>246</v>
      </c>
      <c r="C20" s="1" t="s">
        <v>226</v>
      </c>
      <c r="D20" s="10">
        <v>88.196799999999996</v>
      </c>
      <c r="E20" s="10">
        <v>29.219899999999999</v>
      </c>
      <c r="F20" s="6">
        <v>69.760000000000005</v>
      </c>
      <c r="G20" s="6">
        <f t="shared" si="3"/>
        <v>237.72478887232987</v>
      </c>
      <c r="H20" s="6">
        <f t="shared" si="0"/>
        <v>166.83253022023513</v>
      </c>
      <c r="I20" s="6">
        <f t="shared" si="4"/>
        <v>80.513164899115779</v>
      </c>
      <c r="J20" s="6">
        <f t="shared" si="5"/>
        <v>75.791135279458885</v>
      </c>
      <c r="K20" s="6">
        <f t="shared" si="1"/>
        <v>-6.0311352794588799</v>
      </c>
      <c r="L20" s="6">
        <f t="shared" si="2"/>
        <v>-167.96478887232985</v>
      </c>
      <c r="M20" s="6">
        <f t="shared" si="6"/>
        <v>-97.072530220235123</v>
      </c>
      <c r="N20" s="6">
        <f t="shared" si="7"/>
        <v>-10.753164899115774</v>
      </c>
      <c r="O20" s="6">
        <v>213.20754716981133</v>
      </c>
      <c r="P20" s="6">
        <v>206.91422420930616</v>
      </c>
      <c r="Q20" s="8" t="s">
        <v>22</v>
      </c>
      <c r="R20" s="8" t="s">
        <v>72</v>
      </c>
      <c r="S20" s="6"/>
      <c r="T20" s="6"/>
      <c r="U20" s="8" t="s">
        <v>24</v>
      </c>
      <c r="V20" s="6">
        <v>64.41</v>
      </c>
      <c r="W20" s="6">
        <v>0.99816304108261023</v>
      </c>
      <c r="X20" s="6">
        <v>43.698000291928182</v>
      </c>
      <c r="Y20" s="6">
        <v>4.6801125703564726E-2</v>
      </c>
    </row>
    <row r="21" spans="1:25">
      <c r="D21" s="10"/>
      <c r="E21" s="10"/>
      <c r="F21" s="6"/>
      <c r="G21" s="6"/>
      <c r="H21" s="6"/>
      <c r="I21" s="6"/>
      <c r="J21" s="6"/>
      <c r="K21" s="7">
        <f>SQRT(SUMSQ(K2:K20)/COUNTA(K2:K20))</f>
        <v>24.94739767611626</v>
      </c>
      <c r="L21" s="7">
        <f>SQRT(SUMSQ(L2:L20)/COUNTA(L2:L20))</f>
        <v>55.174762783427795</v>
      </c>
      <c r="M21" s="7">
        <f>SQRT(SUMSQ(M2:M20)/COUNTA(M2:M20))</f>
        <v>31.384581001212972</v>
      </c>
      <c r="N21" s="7">
        <f>SQRT(SUMSQ(N2:N20)/COUNTA(N2:N20))</f>
        <v>11.05361184180483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>
      <c r="D22" s="10"/>
      <c r="E22" s="10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>
      <c r="D23" s="10"/>
      <c r="E23" s="10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>
      <c r="D24" s="11"/>
      <c r="E24" s="1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200B5-84A1-49DF-B049-53364B3CB47D}">
  <dimension ref="A1:AB29"/>
  <sheetViews>
    <sheetView zoomScale="115" zoomScaleNormal="115" workbookViewId="0">
      <selection activeCell="H8" sqref="H8"/>
    </sheetView>
  </sheetViews>
  <sheetFormatPr defaultColWidth="8.77734375" defaultRowHeight="14.4"/>
  <cols>
    <col min="1" max="3" width="8.77734375" style="1"/>
    <col min="4" max="4" width="8.77734375" style="5"/>
    <col min="5" max="5" width="36.44140625" style="1" customWidth="1"/>
    <col min="8" max="8" width="16.33203125" customWidth="1"/>
    <col min="9" max="10" width="9.109375" bestFit="1" customWidth="1"/>
    <col min="11" max="11" width="8.44140625" bestFit="1" customWidth="1"/>
    <col min="12" max="12" width="13" bestFit="1" customWidth="1"/>
    <col min="13" max="13" width="17" bestFit="1" customWidth="1"/>
    <col min="14" max="14" width="16.77734375" bestFit="1" customWidth="1"/>
    <col min="15" max="15" width="16.44140625" customWidth="1"/>
    <col min="16" max="16" width="14.77734375" bestFit="1" customWidth="1"/>
    <col min="17" max="18" width="9.109375" bestFit="1" customWidth="1"/>
    <col min="21" max="22" width="13.33203125" bestFit="1" customWidth="1"/>
    <col min="25" max="28" width="9.109375" bestFit="1" customWidth="1"/>
  </cols>
  <sheetData>
    <row r="1" spans="1:28" s="1" customFormat="1" ht="13.2" customHeight="1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102</v>
      </c>
      <c r="I1" s="1" t="s">
        <v>7</v>
      </c>
      <c r="J1" s="1" t="s">
        <v>309</v>
      </c>
      <c r="K1" s="1" t="s">
        <v>311</v>
      </c>
      <c r="L1" s="2" t="s">
        <v>99</v>
      </c>
      <c r="M1" s="4" t="s">
        <v>304</v>
      </c>
      <c r="N1" s="4" t="s">
        <v>302</v>
      </c>
      <c r="O1" s="4" t="s">
        <v>306</v>
      </c>
      <c r="P1" s="4" t="s">
        <v>307</v>
      </c>
      <c r="Q1" s="1" t="s">
        <v>100</v>
      </c>
      <c r="R1" s="1" t="s">
        <v>101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13</v>
      </c>
      <c r="Y1" s="1" t="s">
        <v>14</v>
      </c>
      <c r="Z1" s="1" t="s">
        <v>15</v>
      </c>
      <c r="AA1" s="1" t="s">
        <v>16</v>
      </c>
      <c r="AB1" s="1" t="s">
        <v>17</v>
      </c>
    </row>
    <row r="2" spans="1:28">
      <c r="A2" s="1">
        <v>2010</v>
      </c>
      <c r="B2" s="1" t="s">
        <v>21</v>
      </c>
      <c r="C2" s="1" t="s">
        <v>25</v>
      </c>
      <c r="D2" s="5">
        <v>213577</v>
      </c>
      <c r="E2" s="1" t="s">
        <v>26</v>
      </c>
      <c r="F2" s="9">
        <v>-72.316699999999997</v>
      </c>
      <c r="G2" s="9">
        <v>-15.532999999999999</v>
      </c>
      <c r="H2" s="12">
        <v>47.78</v>
      </c>
      <c r="I2" s="12">
        <f t="shared" ref="I2:I28" si="0">1.11*R2+8.05</f>
        <v>66.76017045454546</v>
      </c>
      <c r="J2" s="12">
        <f t="shared" ref="J2:J28" si="1">0.67*R2+28.2</f>
        <v>63.637670454545457</v>
      </c>
      <c r="K2" s="12">
        <f t="shared" ref="K2:K28" si="2">19.6*LN(R2)-24</f>
        <v>53.77775797833543</v>
      </c>
      <c r="L2" s="12">
        <f t="shared" ref="L2:L28" si="3">0.0006*Q2*Q2+0.114*Q2+24.211</f>
        <v>39.267620408163268</v>
      </c>
      <c r="M2" s="12">
        <f t="shared" ref="M2:M28" si="4">H2-L2</f>
        <v>8.5123795918367335</v>
      </c>
      <c r="N2" s="12">
        <f t="shared" ref="N2:N28" si="5">H2-I2</f>
        <v>-18.980170454545458</v>
      </c>
      <c r="O2" s="12">
        <f t="shared" ref="O2:O28" si="6">H2-J2</f>
        <v>-15.857670454545456</v>
      </c>
      <c r="P2" s="12">
        <f t="shared" ref="P2:P27" si="7">H2-K2</f>
        <v>-5.9977579783354287</v>
      </c>
      <c r="Q2" s="12">
        <v>89.714285714285708</v>
      </c>
      <c r="R2" s="12">
        <v>52.892045454545453</v>
      </c>
      <c r="S2" s="13" t="s">
        <v>18</v>
      </c>
      <c r="T2" s="13" t="s">
        <v>27</v>
      </c>
      <c r="U2" s="12"/>
      <c r="V2" s="12"/>
      <c r="W2" s="13" t="s">
        <v>28</v>
      </c>
      <c r="X2" s="12"/>
      <c r="Y2" s="12">
        <v>67.3</v>
      </c>
      <c r="Z2" s="12">
        <v>0.92259004620041107</v>
      </c>
      <c r="AA2" s="12">
        <v>39.202664799093654</v>
      </c>
      <c r="AB2" s="12">
        <v>0.11980830670926518</v>
      </c>
    </row>
    <row r="3" spans="1:28">
      <c r="A3" s="1">
        <v>2010</v>
      </c>
      <c r="B3" s="1" t="s">
        <v>21</v>
      </c>
      <c r="C3" s="1" t="s">
        <v>29</v>
      </c>
      <c r="E3" s="1" t="s">
        <v>30</v>
      </c>
      <c r="F3" s="9">
        <v>-71.557500000000005</v>
      </c>
      <c r="G3" s="9">
        <v>-15.539</v>
      </c>
      <c r="H3" s="12">
        <v>65.66</v>
      </c>
      <c r="I3" s="12">
        <f t="shared" si="0"/>
        <v>53.034210526315789</v>
      </c>
      <c r="J3" s="12">
        <f t="shared" si="1"/>
        <v>55.352631578947367</v>
      </c>
      <c r="K3" s="12">
        <f t="shared" si="2"/>
        <v>48.558250099353273</v>
      </c>
      <c r="L3" s="12">
        <f t="shared" si="3"/>
        <v>33.625089750692524</v>
      </c>
      <c r="M3" s="12">
        <f t="shared" si="4"/>
        <v>32.034910249307472</v>
      </c>
      <c r="N3" s="12">
        <f t="shared" si="5"/>
        <v>12.625789473684208</v>
      </c>
      <c r="O3" s="12">
        <f t="shared" si="6"/>
        <v>10.30736842105263</v>
      </c>
      <c r="P3" s="12">
        <f t="shared" si="7"/>
        <v>17.101749900646723</v>
      </c>
      <c r="Q3" s="12">
        <v>62.210526315789473</v>
      </c>
      <c r="R3" s="12">
        <v>40.526315789473685</v>
      </c>
      <c r="S3" s="13" t="s">
        <v>18</v>
      </c>
      <c r="T3" s="13" t="s">
        <v>19</v>
      </c>
      <c r="U3" s="12"/>
      <c r="V3" s="12"/>
      <c r="W3" s="13" t="s">
        <v>24</v>
      </c>
      <c r="X3" s="12"/>
      <c r="Y3" s="12">
        <v>58.5</v>
      </c>
      <c r="Z3" s="12">
        <v>0.76146892921380593</v>
      </c>
      <c r="AA3" s="12">
        <v>38.874355616336999</v>
      </c>
      <c r="AB3" s="12">
        <v>3.818953323903819E-2</v>
      </c>
    </row>
    <row r="4" spans="1:28">
      <c r="A4" s="1">
        <v>2010</v>
      </c>
      <c r="B4" s="1" t="s">
        <v>21</v>
      </c>
      <c r="C4" s="1" t="s">
        <v>31</v>
      </c>
      <c r="D4" s="5">
        <v>215354</v>
      </c>
      <c r="E4" s="1" t="s">
        <v>32</v>
      </c>
      <c r="F4" s="9">
        <v>-73.084199999999996</v>
      </c>
      <c r="G4" s="9">
        <v>-15.568899999999999</v>
      </c>
      <c r="H4" s="12">
        <v>57.93</v>
      </c>
      <c r="I4" s="12">
        <f t="shared" si="0"/>
        <v>64.423600302577455</v>
      </c>
      <c r="J4" s="12">
        <f t="shared" si="1"/>
        <v>62.227308290744944</v>
      </c>
      <c r="K4" s="12">
        <f t="shared" si="2"/>
        <v>52.981762695552447</v>
      </c>
      <c r="L4" s="12">
        <f t="shared" si="3"/>
        <v>35.803788429752061</v>
      </c>
      <c r="M4" s="12">
        <f t="shared" si="4"/>
        <v>22.126211570247939</v>
      </c>
      <c r="N4" s="12">
        <f t="shared" si="5"/>
        <v>-6.4936003025774554</v>
      </c>
      <c r="O4" s="12">
        <f t="shared" si="6"/>
        <v>-4.2973082907449438</v>
      </c>
      <c r="P4" s="12">
        <f t="shared" si="7"/>
        <v>4.9482373044475523</v>
      </c>
      <c r="Q4" s="12">
        <v>73.36363636363636</v>
      </c>
      <c r="R4" s="12">
        <v>50.787027299619318</v>
      </c>
      <c r="S4" s="13" t="s">
        <v>18</v>
      </c>
      <c r="T4" s="13" t="s">
        <v>33</v>
      </c>
      <c r="U4" s="12"/>
      <c r="V4" s="12"/>
      <c r="W4" s="13" t="s">
        <v>34</v>
      </c>
      <c r="X4" s="12"/>
      <c r="Y4" s="12">
        <v>66.599999999999994</v>
      </c>
      <c r="Z4" s="12">
        <v>0.9338706261910098</v>
      </c>
      <c r="AA4" s="12">
        <v>39.764897308605477</v>
      </c>
      <c r="AB4" s="12">
        <v>0.29427083333333331</v>
      </c>
    </row>
    <row r="5" spans="1:28">
      <c r="A5" s="1">
        <v>2010</v>
      </c>
      <c r="B5" s="1" t="s">
        <v>21</v>
      </c>
      <c r="C5" s="1" t="s">
        <v>35</v>
      </c>
      <c r="D5" s="5">
        <v>215293</v>
      </c>
      <c r="E5" s="1" t="s">
        <v>30</v>
      </c>
      <c r="F5" s="9">
        <v>-71.273600000000002</v>
      </c>
      <c r="G5" s="9">
        <v>-16.199200000000001</v>
      </c>
      <c r="H5" s="12">
        <v>39.75</v>
      </c>
      <c r="I5" s="12">
        <f t="shared" si="0"/>
        <v>55.837437562393575</v>
      </c>
      <c r="J5" s="12">
        <f t="shared" si="1"/>
        <v>57.044669519642966</v>
      </c>
      <c r="K5" s="12">
        <f t="shared" si="2"/>
        <v>49.743094431741795</v>
      </c>
      <c r="L5" s="12">
        <f t="shared" si="3"/>
        <v>36.76613093414867</v>
      </c>
      <c r="M5" s="12">
        <f t="shared" si="4"/>
        <v>2.98386906585133</v>
      </c>
      <c r="N5" s="12">
        <f t="shared" si="5"/>
        <v>-16.087437562393575</v>
      </c>
      <c r="O5" s="12">
        <f t="shared" si="6"/>
        <v>-17.294669519642966</v>
      </c>
      <c r="P5" s="12">
        <f t="shared" si="7"/>
        <v>-9.9930944317417953</v>
      </c>
      <c r="Q5" s="12">
        <v>78.061313480457329</v>
      </c>
      <c r="R5" s="12">
        <v>43.051745551705913</v>
      </c>
      <c r="S5" s="13" t="s">
        <v>18</v>
      </c>
      <c r="T5" s="13" t="s">
        <v>19</v>
      </c>
      <c r="U5" s="12"/>
      <c r="V5" s="12"/>
      <c r="W5" s="13" t="s">
        <v>36</v>
      </c>
      <c r="X5" s="12"/>
      <c r="Y5" s="12">
        <v>56.4</v>
      </c>
      <c r="Z5" s="12">
        <v>0.84424271513123494</v>
      </c>
      <c r="AA5" s="12">
        <v>41.741829308838753</v>
      </c>
      <c r="AB5" s="12">
        <v>5.4662379421221867E-2</v>
      </c>
    </row>
    <row r="6" spans="1:28">
      <c r="A6" s="1">
        <v>2010</v>
      </c>
      <c r="B6" s="1" t="s">
        <v>21</v>
      </c>
      <c r="C6" s="1" t="s">
        <v>37</v>
      </c>
      <c r="D6" s="5">
        <v>215141</v>
      </c>
      <c r="E6" s="1" t="s">
        <v>38</v>
      </c>
      <c r="F6" s="9">
        <v>-70.644999999999996</v>
      </c>
      <c r="G6" s="9">
        <v>-16.7317</v>
      </c>
      <c r="H6" s="12">
        <v>60.69</v>
      </c>
      <c r="I6" s="12">
        <f t="shared" si="0"/>
        <v>51.031666666666666</v>
      </c>
      <c r="J6" s="12">
        <f t="shared" si="1"/>
        <v>54.143888888888888</v>
      </c>
      <c r="K6" s="12">
        <f t="shared" si="2"/>
        <v>47.665707596141445</v>
      </c>
      <c r="L6" s="12">
        <f t="shared" si="3"/>
        <v>37.852198979591833</v>
      </c>
      <c r="M6" s="12">
        <f t="shared" si="4"/>
        <v>22.837801020408165</v>
      </c>
      <c r="N6" s="12">
        <f t="shared" si="5"/>
        <v>9.6583333333333314</v>
      </c>
      <c r="O6" s="12">
        <f t="shared" si="6"/>
        <v>6.5461111111111094</v>
      </c>
      <c r="P6" s="12">
        <f t="shared" si="7"/>
        <v>13.024292403858553</v>
      </c>
      <c r="Q6" s="12">
        <v>83.214285714285708</v>
      </c>
      <c r="R6" s="12">
        <v>38.722222222222221</v>
      </c>
      <c r="S6" s="13" t="s">
        <v>18</v>
      </c>
      <c r="T6" s="13" t="s">
        <v>27</v>
      </c>
      <c r="U6" s="12"/>
      <c r="V6" s="12"/>
      <c r="W6" s="13" t="s">
        <v>28</v>
      </c>
      <c r="X6" s="12"/>
      <c r="Y6" s="12">
        <v>63.2</v>
      </c>
      <c r="Z6" s="12">
        <v>0.95683440886245663</v>
      </c>
      <c r="AA6" s="12">
        <v>42.902110672385177</v>
      </c>
      <c r="AB6" s="12">
        <v>2.6897214217098942E-2</v>
      </c>
    </row>
    <row r="7" spans="1:28">
      <c r="A7" s="1">
        <v>2010</v>
      </c>
      <c r="B7" s="1" t="s">
        <v>21</v>
      </c>
      <c r="C7" s="1" t="s">
        <v>39</v>
      </c>
      <c r="D7" s="5">
        <v>215146</v>
      </c>
      <c r="E7" s="1" t="s">
        <v>40</v>
      </c>
      <c r="F7" s="9">
        <v>-70.336100000000002</v>
      </c>
      <c r="G7" s="9">
        <v>-17.05</v>
      </c>
      <c r="H7" s="12">
        <v>45.59</v>
      </c>
      <c r="I7" s="12">
        <f t="shared" si="0"/>
        <v>72.264923076923083</v>
      </c>
      <c r="J7" s="12">
        <f t="shared" si="1"/>
        <v>66.960358974358968</v>
      </c>
      <c r="K7" s="12">
        <f t="shared" si="2"/>
        <v>55.534362054807005</v>
      </c>
      <c r="L7" s="12">
        <f t="shared" si="3"/>
        <v>36.088955029585797</v>
      </c>
      <c r="M7" s="12">
        <f t="shared" si="4"/>
        <v>9.5010449704142061</v>
      </c>
      <c r="N7" s="12">
        <f t="shared" si="5"/>
        <v>-26.674923076923079</v>
      </c>
      <c r="O7" s="12">
        <f t="shared" si="6"/>
        <v>-21.370358974358965</v>
      </c>
      <c r="P7" s="12">
        <f t="shared" si="7"/>
        <v>-9.9443620548070015</v>
      </c>
      <c r="Q7" s="12">
        <v>74.769230769230774</v>
      </c>
      <c r="R7" s="12">
        <v>57.851282051282048</v>
      </c>
      <c r="S7" s="13" t="s">
        <v>18</v>
      </c>
      <c r="T7" s="13" t="s">
        <v>27</v>
      </c>
      <c r="U7" s="12"/>
      <c r="V7" s="12"/>
      <c r="W7" s="13" t="s">
        <v>28</v>
      </c>
      <c r="X7" s="12"/>
      <c r="Y7" s="12">
        <v>65.2</v>
      </c>
      <c r="Z7" s="12">
        <v>0.90114640247435673</v>
      </c>
      <c r="AA7" s="12">
        <v>43.14554982839762</v>
      </c>
      <c r="AB7" s="12">
        <v>7.407407407407407E-2</v>
      </c>
    </row>
    <row r="8" spans="1:28">
      <c r="A8" s="1">
        <v>2010</v>
      </c>
      <c r="B8" s="1" t="s">
        <v>21</v>
      </c>
      <c r="C8" s="1" t="s">
        <v>41</v>
      </c>
      <c r="D8" s="5">
        <v>215155</v>
      </c>
      <c r="E8" s="1" t="s">
        <v>42</v>
      </c>
      <c r="F8" s="9">
        <v>-69.817800000000005</v>
      </c>
      <c r="G8" s="9">
        <v>-17.2639</v>
      </c>
      <c r="H8" s="12">
        <v>48.72</v>
      </c>
      <c r="I8" s="12">
        <f t="shared" si="0"/>
        <v>86.141993006993005</v>
      </c>
      <c r="J8" s="12">
        <f t="shared" si="1"/>
        <v>75.336608391608394</v>
      </c>
      <c r="K8" s="12">
        <f t="shared" si="2"/>
        <v>59.369139273380696</v>
      </c>
      <c r="L8" s="12">
        <f t="shared" si="3"/>
        <v>37.825823140495871</v>
      </c>
      <c r="M8" s="12">
        <f t="shared" si="4"/>
        <v>10.894176859504128</v>
      </c>
      <c r="N8" s="12">
        <f t="shared" si="5"/>
        <v>-37.421993006993006</v>
      </c>
      <c r="O8" s="12">
        <f t="shared" si="6"/>
        <v>-26.616608391608395</v>
      </c>
      <c r="P8" s="12">
        <f t="shared" si="7"/>
        <v>-10.649139273380698</v>
      </c>
      <c r="Q8" s="12">
        <v>83.090909090909093</v>
      </c>
      <c r="R8" s="12">
        <v>70.353146853146853</v>
      </c>
      <c r="S8" s="13" t="s">
        <v>18</v>
      </c>
      <c r="T8" s="13" t="s">
        <v>19</v>
      </c>
      <c r="U8" s="12"/>
      <c r="V8" s="12"/>
      <c r="W8" s="13" t="s">
        <v>28</v>
      </c>
      <c r="X8" s="12"/>
      <c r="Y8" s="12">
        <v>56.8</v>
      </c>
      <c r="Z8" s="12">
        <v>0.85367807536790419</v>
      </c>
      <c r="AA8" s="12">
        <v>41.614841401062378</v>
      </c>
      <c r="AB8" s="12">
        <v>9.879839786381843E-2</v>
      </c>
    </row>
    <row r="9" spans="1:28">
      <c r="A9" s="1">
        <v>2008</v>
      </c>
      <c r="B9" s="1" t="s">
        <v>43</v>
      </c>
      <c r="C9" s="1" t="s">
        <v>44</v>
      </c>
      <c r="E9" s="1" t="s">
        <v>45</v>
      </c>
      <c r="F9" s="9">
        <v>-67.52</v>
      </c>
      <c r="G9" s="9">
        <v>-17.579999999999998</v>
      </c>
      <c r="H9" s="12">
        <v>58.7</v>
      </c>
      <c r="I9" s="12">
        <f t="shared" si="0"/>
        <v>52.528169014084511</v>
      </c>
      <c r="J9" s="12">
        <f t="shared" si="1"/>
        <v>55.047183098591553</v>
      </c>
      <c r="K9" s="12">
        <f t="shared" si="2"/>
        <v>48.336514002574674</v>
      </c>
      <c r="L9" s="12">
        <f t="shared" si="3"/>
        <v>29.742411426304304</v>
      </c>
      <c r="M9" s="12">
        <f t="shared" si="4"/>
        <v>28.957588573695698</v>
      </c>
      <c r="N9" s="12">
        <f t="shared" si="5"/>
        <v>6.1718309859154914</v>
      </c>
      <c r="O9" s="12">
        <f t="shared" si="6"/>
        <v>3.6528169014084497</v>
      </c>
      <c r="P9" s="12">
        <f t="shared" si="7"/>
        <v>10.363485997425329</v>
      </c>
      <c r="Q9" s="12">
        <v>40.070422535211272</v>
      </c>
      <c r="R9" s="12">
        <v>40.070422535211272</v>
      </c>
      <c r="S9" s="13" t="s">
        <v>18</v>
      </c>
      <c r="T9" s="13" t="s">
        <v>27</v>
      </c>
      <c r="U9" s="12"/>
      <c r="V9" s="12"/>
      <c r="W9" s="13" t="s">
        <v>20</v>
      </c>
      <c r="X9" s="12"/>
      <c r="Y9" s="12">
        <v>63.05</v>
      </c>
      <c r="Z9" s="12">
        <v>0.95931116556537477</v>
      </c>
      <c r="AA9" s="12">
        <v>43.620769582610386</v>
      </c>
      <c r="AB9" s="12">
        <v>0.25131810193321619</v>
      </c>
    </row>
    <row r="10" spans="1:28">
      <c r="A10" s="1">
        <v>2010</v>
      </c>
      <c r="B10" s="1" t="s">
        <v>21</v>
      </c>
      <c r="C10" s="1" t="s">
        <v>46</v>
      </c>
      <c r="E10" s="1" t="s">
        <v>47</v>
      </c>
      <c r="F10" s="9">
        <v>-69.517499999999998</v>
      </c>
      <c r="G10" s="9">
        <v>-18.12</v>
      </c>
      <c r="H10" s="12">
        <v>52.09</v>
      </c>
      <c r="I10" s="12">
        <f t="shared" si="0"/>
        <v>47.848101951827246</v>
      </c>
      <c r="J10" s="12">
        <f t="shared" si="1"/>
        <v>52.222277754706539</v>
      </c>
      <c r="K10" s="12">
        <f t="shared" si="2"/>
        <v>46.15740044105705</v>
      </c>
      <c r="L10" s="12">
        <f t="shared" si="3"/>
        <v>43.036599999999993</v>
      </c>
      <c r="M10" s="12">
        <f t="shared" si="4"/>
        <v>9.0534000000000106</v>
      </c>
      <c r="N10" s="12">
        <f t="shared" si="5"/>
        <v>4.2418980481727573</v>
      </c>
      <c r="O10" s="12">
        <f t="shared" si="6"/>
        <v>-0.13227775470653569</v>
      </c>
      <c r="P10" s="12">
        <f t="shared" si="7"/>
        <v>5.9325995589429539</v>
      </c>
      <c r="Q10" s="12">
        <v>106</v>
      </c>
      <c r="R10" s="12">
        <v>35.854145902547067</v>
      </c>
      <c r="S10" s="13" t="s">
        <v>18</v>
      </c>
      <c r="T10" s="13" t="s">
        <v>27</v>
      </c>
      <c r="U10" s="12"/>
      <c r="V10" s="12"/>
      <c r="W10" s="13" t="s">
        <v>28</v>
      </c>
      <c r="X10" s="12"/>
      <c r="Y10" s="12">
        <v>64.099999999999994</v>
      </c>
      <c r="Z10" s="12">
        <v>0.89569513479880147</v>
      </c>
      <c r="AA10" s="12">
        <v>44.862655269362733</v>
      </c>
      <c r="AB10" s="12">
        <v>0.10416666666666667</v>
      </c>
    </row>
    <row r="11" spans="1:28">
      <c r="A11" s="1">
        <v>2010</v>
      </c>
      <c r="B11" s="1" t="s">
        <v>21</v>
      </c>
      <c r="C11" s="1" t="s">
        <v>48</v>
      </c>
      <c r="E11" s="1" t="s">
        <v>49</v>
      </c>
      <c r="F11" s="9">
        <v>-68.966700000000003</v>
      </c>
      <c r="G11" s="9">
        <v>-18.75</v>
      </c>
      <c r="H11" s="12">
        <v>57</v>
      </c>
      <c r="I11" s="12">
        <f t="shared" si="0"/>
        <v>39.480526315789476</v>
      </c>
      <c r="J11" s="12">
        <f t="shared" si="1"/>
        <v>47.171578947368417</v>
      </c>
      <c r="K11" s="12">
        <f t="shared" si="2"/>
        <v>41.531023787508744</v>
      </c>
      <c r="L11" s="12">
        <f t="shared" si="3"/>
        <v>27.920070360110802</v>
      </c>
      <c r="M11" s="12">
        <f t="shared" si="4"/>
        <v>29.079929639889198</v>
      </c>
      <c r="N11" s="12">
        <f t="shared" si="5"/>
        <v>17.519473684210524</v>
      </c>
      <c r="O11" s="12">
        <f t="shared" si="6"/>
        <v>9.8284210526315832</v>
      </c>
      <c r="P11" s="12">
        <f t="shared" si="7"/>
        <v>15.468976212491256</v>
      </c>
      <c r="Q11" s="12">
        <v>28.315789473684209</v>
      </c>
      <c r="R11" s="12">
        <v>28.315789473684209</v>
      </c>
      <c r="S11" s="13" t="s">
        <v>18</v>
      </c>
      <c r="T11" s="13" t="s">
        <v>27</v>
      </c>
      <c r="U11" s="12"/>
      <c r="V11" s="12"/>
      <c r="W11" s="13" t="s">
        <v>28</v>
      </c>
      <c r="X11" s="12"/>
      <c r="Y11" s="12">
        <v>66.319999999999993</v>
      </c>
      <c r="Z11" s="12">
        <v>0.89780184177663425</v>
      </c>
      <c r="AA11" s="12">
        <v>43.78534679080429</v>
      </c>
      <c r="AB11" s="12">
        <v>0.12453531598513011</v>
      </c>
    </row>
    <row r="12" spans="1:28">
      <c r="A12" s="1">
        <v>2010</v>
      </c>
      <c r="B12" s="1" t="s">
        <v>21</v>
      </c>
      <c r="C12" s="1" t="s">
        <v>50</v>
      </c>
      <c r="D12" s="5">
        <v>197721</v>
      </c>
      <c r="E12" s="1" t="s">
        <v>51</v>
      </c>
      <c r="F12" s="9">
        <v>-68.856099999999998</v>
      </c>
      <c r="G12" s="9">
        <v>-19.149999999999999</v>
      </c>
      <c r="H12" s="12">
        <v>61.5</v>
      </c>
      <c r="I12" s="12">
        <f t="shared" si="0"/>
        <v>40.946363636363643</v>
      </c>
      <c r="J12" s="12">
        <f t="shared" si="1"/>
        <v>48.056363636363642</v>
      </c>
      <c r="K12" s="12">
        <f t="shared" si="2"/>
        <v>42.424441327939405</v>
      </c>
      <c r="L12" s="12">
        <f t="shared" si="3"/>
        <v>32.146416666666667</v>
      </c>
      <c r="M12" s="12">
        <f t="shared" si="4"/>
        <v>29.353583333333333</v>
      </c>
      <c r="N12" s="12">
        <f t="shared" si="5"/>
        <v>20.553636363636357</v>
      </c>
      <c r="O12" s="12">
        <f t="shared" si="6"/>
        <v>13.443636363636358</v>
      </c>
      <c r="P12" s="12">
        <f t="shared" si="7"/>
        <v>19.075558672060595</v>
      </c>
      <c r="Q12" s="12">
        <v>54.166666666666664</v>
      </c>
      <c r="R12" s="12">
        <v>29.636363636363637</v>
      </c>
      <c r="S12" s="13" t="s">
        <v>18</v>
      </c>
      <c r="T12" s="13" t="s">
        <v>19</v>
      </c>
      <c r="U12" s="12"/>
      <c r="V12" s="12"/>
      <c r="W12" s="13" t="s">
        <v>28</v>
      </c>
      <c r="X12" s="12"/>
      <c r="Y12" s="12">
        <v>60.55</v>
      </c>
      <c r="Z12" s="12">
        <v>0.88636464786204305</v>
      </c>
      <c r="AA12" s="12">
        <v>42.027094473727352</v>
      </c>
      <c r="AB12" s="12">
        <v>0.12307692307692308</v>
      </c>
    </row>
    <row r="13" spans="1:28">
      <c r="A13" s="1">
        <v>1995</v>
      </c>
      <c r="B13" s="1" t="s">
        <v>52</v>
      </c>
      <c r="C13" s="1" t="s">
        <v>53</v>
      </c>
      <c r="E13" s="1" t="s">
        <v>54</v>
      </c>
      <c r="F13" s="9">
        <v>-67.25</v>
      </c>
      <c r="G13" s="9">
        <v>-20</v>
      </c>
      <c r="H13" s="12">
        <v>61.26</v>
      </c>
      <c r="I13" s="12">
        <f t="shared" si="0"/>
        <v>38.548571428571435</v>
      </c>
      <c r="J13" s="12">
        <f t="shared" si="1"/>
        <v>46.609047619047615</v>
      </c>
      <c r="K13" s="12">
        <f t="shared" si="2"/>
        <v>40.941068644179666</v>
      </c>
      <c r="L13" s="12">
        <f t="shared" si="3"/>
        <v>36.769372781065087</v>
      </c>
      <c r="M13" s="12">
        <f t="shared" si="4"/>
        <v>24.490627218934911</v>
      </c>
      <c r="N13" s="12">
        <f t="shared" si="5"/>
        <v>22.711428571428563</v>
      </c>
      <c r="O13" s="12">
        <f t="shared" si="6"/>
        <v>14.650952380952383</v>
      </c>
      <c r="P13" s="12">
        <f t="shared" si="7"/>
        <v>20.318931355820332</v>
      </c>
      <c r="Q13" s="12">
        <v>78.07692307692308</v>
      </c>
      <c r="R13" s="12">
        <v>27.476190476190474</v>
      </c>
      <c r="S13" s="13" t="s">
        <v>18</v>
      </c>
      <c r="T13" s="13" t="s">
        <v>27</v>
      </c>
      <c r="U13" s="12"/>
      <c r="V13" s="12"/>
      <c r="W13" s="13" t="s">
        <v>20</v>
      </c>
      <c r="X13" s="12"/>
      <c r="Y13" s="12">
        <v>63.01</v>
      </c>
      <c r="Z13" s="12">
        <v>0.81697366784149539</v>
      </c>
      <c r="AA13" s="12">
        <v>42.534716805617087</v>
      </c>
      <c r="AB13" s="12">
        <v>7.3891625615763554E-2</v>
      </c>
    </row>
    <row r="14" spans="1:28">
      <c r="A14" s="1">
        <v>2008</v>
      </c>
      <c r="B14" s="1" t="s">
        <v>55</v>
      </c>
      <c r="C14" s="1" t="s">
        <v>56</v>
      </c>
      <c r="E14" s="1" t="s">
        <v>57</v>
      </c>
      <c r="F14" s="9">
        <v>-68.001000000000005</v>
      </c>
      <c r="G14" s="9">
        <v>-21.3</v>
      </c>
      <c r="H14" s="12">
        <v>62.15</v>
      </c>
      <c r="I14" s="12">
        <f t="shared" si="0"/>
        <v>49.770470183486239</v>
      </c>
      <c r="J14" s="12">
        <f t="shared" si="1"/>
        <v>53.382626146788994</v>
      </c>
      <c r="K14" s="12">
        <f t="shared" si="2"/>
        <v>47.081984940569257</v>
      </c>
      <c r="L14" s="12">
        <f t="shared" si="3"/>
        <v>32.446416666666664</v>
      </c>
      <c r="M14" s="12">
        <f t="shared" si="4"/>
        <v>29.703583333333334</v>
      </c>
      <c r="N14" s="12">
        <f t="shared" si="5"/>
        <v>12.379529816513759</v>
      </c>
      <c r="O14" s="12">
        <f t="shared" si="6"/>
        <v>8.767373853211005</v>
      </c>
      <c r="P14" s="12">
        <f t="shared" si="7"/>
        <v>15.068015059430742</v>
      </c>
      <c r="Q14" s="12">
        <v>55.833333333333336</v>
      </c>
      <c r="R14" s="12">
        <v>37.586009174311926</v>
      </c>
      <c r="S14" s="13" t="s">
        <v>18</v>
      </c>
      <c r="T14" s="13" t="s">
        <v>19</v>
      </c>
      <c r="U14" s="12"/>
      <c r="V14" s="12"/>
      <c r="W14" s="13" t="s">
        <v>58</v>
      </c>
      <c r="X14" s="12"/>
      <c r="Y14" s="12">
        <v>63.66</v>
      </c>
      <c r="Z14" s="12">
        <v>0.90316941851349875</v>
      </c>
      <c r="AA14" s="12">
        <v>42.638525067165688</v>
      </c>
      <c r="AB14" s="12">
        <v>0.25231481481481483</v>
      </c>
    </row>
    <row r="15" spans="1:28">
      <c r="A15" s="1">
        <v>2010</v>
      </c>
      <c r="B15" s="1" t="s">
        <v>21</v>
      </c>
      <c r="C15" s="1" t="s">
        <v>59</v>
      </c>
      <c r="D15" s="5">
        <v>256580</v>
      </c>
      <c r="E15" s="1" t="s">
        <v>60</v>
      </c>
      <c r="F15" s="9">
        <v>-67.753399999999999</v>
      </c>
      <c r="G15" s="9">
        <v>-23.331900000000001</v>
      </c>
      <c r="H15" s="12">
        <v>52.97</v>
      </c>
      <c r="I15" s="12">
        <f t="shared" si="0"/>
        <v>90.745000000000005</v>
      </c>
      <c r="J15" s="12">
        <f t="shared" si="1"/>
        <v>78.115000000000009</v>
      </c>
      <c r="K15" s="12">
        <f t="shared" si="2"/>
        <v>60.491662857556079</v>
      </c>
      <c r="L15" s="12">
        <f t="shared" si="3"/>
        <v>36.034149999999997</v>
      </c>
      <c r="M15" s="12">
        <f t="shared" si="4"/>
        <v>16.935850000000002</v>
      </c>
      <c r="N15" s="12">
        <f t="shared" si="5"/>
        <v>-37.775000000000006</v>
      </c>
      <c r="O15" s="12">
        <f t="shared" si="6"/>
        <v>-25.14500000000001</v>
      </c>
      <c r="P15" s="12">
        <f t="shared" si="7"/>
        <v>-7.5216628575560804</v>
      </c>
      <c r="Q15" s="12">
        <v>74.5</v>
      </c>
      <c r="R15" s="12">
        <v>74.5</v>
      </c>
      <c r="S15" s="13" t="s">
        <v>18</v>
      </c>
      <c r="T15" s="13" t="s">
        <v>61</v>
      </c>
      <c r="U15" s="12"/>
      <c r="V15" s="12"/>
      <c r="W15" s="13" t="s">
        <v>34</v>
      </c>
      <c r="X15" s="12"/>
      <c r="Y15" s="12">
        <v>65.78</v>
      </c>
      <c r="Z15" s="12">
        <v>0.97460869719351428</v>
      </c>
      <c r="AA15" s="12">
        <v>43.586759144021983</v>
      </c>
      <c r="AB15" s="12">
        <v>4.1107382550335574E-2</v>
      </c>
    </row>
    <row r="16" spans="1:28">
      <c r="A16" s="1">
        <v>2008</v>
      </c>
      <c r="B16" s="1" t="s">
        <v>62</v>
      </c>
      <c r="C16" s="1" t="s">
        <v>63</v>
      </c>
      <c r="E16" s="1" t="s">
        <v>64</v>
      </c>
      <c r="F16" s="9">
        <v>-65.872200000000007</v>
      </c>
      <c r="G16" s="9">
        <v>-24.315300000000001</v>
      </c>
      <c r="H16" s="12">
        <v>42.68</v>
      </c>
      <c r="I16" s="12">
        <f t="shared" si="0"/>
        <v>33.449126637554585</v>
      </c>
      <c r="J16" s="12">
        <f t="shared" si="1"/>
        <v>43.531004366812226</v>
      </c>
      <c r="K16" s="12">
        <f t="shared" si="2"/>
        <v>37.354953565712634</v>
      </c>
      <c r="L16" s="12">
        <f t="shared" si="3"/>
        <v>27.737569592071242</v>
      </c>
      <c r="M16" s="12">
        <f t="shared" si="4"/>
        <v>14.942430407928757</v>
      </c>
      <c r="N16" s="12">
        <f t="shared" si="5"/>
        <v>9.2308733624454149</v>
      </c>
      <c r="O16" s="12">
        <f t="shared" si="6"/>
        <v>-0.85100436681222646</v>
      </c>
      <c r="P16" s="12">
        <f t="shared" si="7"/>
        <v>5.3250464342873656</v>
      </c>
      <c r="Q16" s="12">
        <v>27.076271186440675</v>
      </c>
      <c r="R16" s="12">
        <v>22.882096069868997</v>
      </c>
      <c r="S16" s="13" t="s">
        <v>22</v>
      </c>
      <c r="T16" s="13" t="s">
        <v>65</v>
      </c>
      <c r="U16" s="12">
        <v>14270000</v>
      </c>
      <c r="V16" s="12">
        <v>14300000</v>
      </c>
      <c r="W16" s="13" t="s">
        <v>24</v>
      </c>
      <c r="X16" s="12"/>
      <c r="Y16" s="12">
        <v>61.75</v>
      </c>
      <c r="Z16" s="12">
        <v>0.86122336866000426</v>
      </c>
      <c r="AA16" s="12">
        <v>39.88094720960067</v>
      </c>
      <c r="AB16" s="12">
        <v>0.29777617067438072</v>
      </c>
    </row>
    <row r="17" spans="1:28">
      <c r="A17" s="1">
        <v>2001</v>
      </c>
      <c r="B17" s="1" t="s">
        <v>66</v>
      </c>
      <c r="C17" s="1" t="s">
        <v>67</v>
      </c>
      <c r="E17" s="1" t="s">
        <v>68</v>
      </c>
      <c r="F17" s="9">
        <v>-68.528999999999996</v>
      </c>
      <c r="G17" s="9">
        <v>-24.754000000000001</v>
      </c>
      <c r="H17" s="12">
        <v>54.33</v>
      </c>
      <c r="I17" s="12">
        <f t="shared" si="0"/>
        <v>91.587294117647076</v>
      </c>
      <c r="J17" s="12">
        <f t="shared" si="1"/>
        <v>78.623411764705892</v>
      </c>
      <c r="K17" s="12">
        <f t="shared" si="2"/>
        <v>60.6902897980125</v>
      </c>
      <c r="L17" s="12">
        <f t="shared" si="3"/>
        <v>36.763528256989886</v>
      </c>
      <c r="M17" s="12">
        <f t="shared" si="4"/>
        <v>17.566471743010112</v>
      </c>
      <c r="N17" s="12">
        <f t="shared" si="5"/>
        <v>-37.257294117647078</v>
      </c>
      <c r="O17" s="12">
        <f t="shared" si="6"/>
        <v>-24.293411764705894</v>
      </c>
      <c r="P17" s="12">
        <f t="shared" si="7"/>
        <v>-6.3602897980125022</v>
      </c>
      <c r="Q17" s="12">
        <v>78.048780487804891</v>
      </c>
      <c r="R17" s="12">
        <v>75.258823529411771</v>
      </c>
      <c r="S17" s="13" t="s">
        <v>18</v>
      </c>
      <c r="T17" s="13" t="s">
        <v>27</v>
      </c>
      <c r="U17" s="12"/>
      <c r="V17" s="12"/>
      <c r="W17" s="13" t="s">
        <v>28</v>
      </c>
      <c r="X17" s="12"/>
      <c r="Y17" s="12">
        <v>65.7</v>
      </c>
      <c r="Z17" s="12">
        <v>0.91298664964625642</v>
      </c>
      <c r="AA17" s="12">
        <v>44.533780592568903</v>
      </c>
      <c r="AB17" s="12">
        <v>0.11746031746031746</v>
      </c>
    </row>
    <row r="18" spans="1:28">
      <c r="A18" s="1">
        <v>1997</v>
      </c>
      <c r="B18" s="1" t="s">
        <v>69</v>
      </c>
      <c r="C18" s="1" t="s">
        <v>70</v>
      </c>
      <c r="E18" s="1" t="s">
        <v>71</v>
      </c>
      <c r="F18" s="9">
        <v>-68.930000000000007</v>
      </c>
      <c r="G18" s="9">
        <v>-25.37</v>
      </c>
      <c r="H18" s="12">
        <v>60.43</v>
      </c>
      <c r="I18" s="12">
        <f t="shared" si="0"/>
        <v>36.437889610389618</v>
      </c>
      <c r="J18" s="12">
        <f t="shared" si="1"/>
        <v>45.335032467532471</v>
      </c>
      <c r="K18" s="12">
        <f t="shared" si="2"/>
        <v>39.535411287903102</v>
      </c>
      <c r="L18" s="12">
        <f t="shared" si="3"/>
        <v>36.675634375000001</v>
      </c>
      <c r="M18" s="12">
        <f t="shared" si="4"/>
        <v>23.754365624999998</v>
      </c>
      <c r="N18" s="12">
        <f t="shared" si="5"/>
        <v>23.992110389610382</v>
      </c>
      <c r="O18" s="12">
        <f t="shared" si="6"/>
        <v>15.094967532467528</v>
      </c>
      <c r="P18" s="12">
        <f t="shared" si="7"/>
        <v>20.894588712096898</v>
      </c>
      <c r="Q18" s="12">
        <v>77.625</v>
      </c>
      <c r="R18" s="12">
        <v>25.574675324675326</v>
      </c>
      <c r="S18" s="13" t="s">
        <v>18</v>
      </c>
      <c r="T18" s="13" t="s">
        <v>72</v>
      </c>
      <c r="U18" s="12"/>
      <c r="V18" s="12"/>
      <c r="W18" s="13" t="s">
        <v>36</v>
      </c>
      <c r="X18" s="12"/>
      <c r="Y18" s="12">
        <v>63.63</v>
      </c>
      <c r="Z18" s="12">
        <v>0.93993659575364019</v>
      </c>
      <c r="AA18" s="12">
        <v>36.322276592259357</v>
      </c>
      <c r="AB18" s="12">
        <v>0.17322834645669291</v>
      </c>
    </row>
    <row r="19" spans="1:28">
      <c r="A19" s="1">
        <v>1999</v>
      </c>
      <c r="B19" s="1" t="s">
        <v>73</v>
      </c>
      <c r="C19" s="1" t="s">
        <v>74</v>
      </c>
      <c r="E19" s="1" t="s">
        <v>75</v>
      </c>
      <c r="F19" s="9">
        <v>-71.2</v>
      </c>
      <c r="G19" s="9">
        <v>-35.83</v>
      </c>
      <c r="H19" s="12">
        <v>41.5</v>
      </c>
      <c r="I19" s="12">
        <f t="shared" si="0"/>
        <v>17.688305263157897</v>
      </c>
      <c r="J19" s="12">
        <f t="shared" si="1"/>
        <v>34.017715789473684</v>
      </c>
      <c r="K19" s="12">
        <f t="shared" si="2"/>
        <v>18.363151395216448</v>
      </c>
      <c r="L19" s="12">
        <f t="shared" si="3"/>
        <v>25.64487136</v>
      </c>
      <c r="M19" s="12">
        <f t="shared" si="4"/>
        <v>15.85512864</v>
      </c>
      <c r="N19" s="12">
        <f t="shared" si="5"/>
        <v>23.811694736842103</v>
      </c>
      <c r="O19" s="12">
        <f t="shared" si="6"/>
        <v>7.4822842105263163</v>
      </c>
      <c r="P19" s="12">
        <f t="shared" si="7"/>
        <v>23.136848604783552</v>
      </c>
      <c r="Q19" s="12">
        <v>11.84</v>
      </c>
      <c r="R19" s="12">
        <v>8.6831578947368424</v>
      </c>
      <c r="S19" s="13" t="s">
        <v>18</v>
      </c>
      <c r="T19" s="13" t="s">
        <v>19</v>
      </c>
      <c r="U19" s="12"/>
      <c r="V19" s="12"/>
      <c r="W19" s="13" t="s">
        <v>36</v>
      </c>
      <c r="X19" s="12"/>
      <c r="Y19" s="12">
        <v>62.15</v>
      </c>
      <c r="Z19" s="12">
        <v>0.94188421966084124</v>
      </c>
      <c r="AA19" s="12">
        <v>33.625772605288923</v>
      </c>
      <c r="AB19" s="12">
        <v>0.10476190476190476</v>
      </c>
    </row>
    <row r="20" spans="1:28">
      <c r="A20" s="1">
        <v>1988</v>
      </c>
      <c r="B20" s="1" t="s">
        <v>76</v>
      </c>
      <c r="C20" s="1" t="s">
        <v>77</v>
      </c>
      <c r="E20" s="1" t="s">
        <v>78</v>
      </c>
      <c r="F20" s="9">
        <v>-70.5</v>
      </c>
      <c r="G20" s="9">
        <v>-36</v>
      </c>
      <c r="H20" s="12">
        <v>51.46</v>
      </c>
      <c r="I20" s="12">
        <f t="shared" si="0"/>
        <v>29.695000000000004</v>
      </c>
      <c r="J20" s="12">
        <f t="shared" si="1"/>
        <v>41.265000000000001</v>
      </c>
      <c r="K20" s="12">
        <f t="shared" si="2"/>
        <v>34.220123525166144</v>
      </c>
      <c r="L20" s="12">
        <f t="shared" si="3"/>
        <v>28.707885813148788</v>
      </c>
      <c r="M20" s="12">
        <f t="shared" si="4"/>
        <v>22.752114186851212</v>
      </c>
      <c r="N20" s="12">
        <f t="shared" si="5"/>
        <v>21.764999999999997</v>
      </c>
      <c r="O20" s="12">
        <f t="shared" si="6"/>
        <v>10.195</v>
      </c>
      <c r="P20" s="12">
        <f t="shared" si="7"/>
        <v>17.239876474833856</v>
      </c>
      <c r="Q20" s="12">
        <v>33.529411764705884</v>
      </c>
      <c r="R20" s="12">
        <v>19.5</v>
      </c>
      <c r="S20" s="13" t="s">
        <v>18</v>
      </c>
      <c r="T20" s="13" t="s">
        <v>27</v>
      </c>
      <c r="U20" s="12"/>
      <c r="V20" s="12"/>
      <c r="W20" s="13" t="s">
        <v>28</v>
      </c>
      <c r="X20" s="12"/>
      <c r="Y20" s="12">
        <v>62.9</v>
      </c>
      <c r="Z20" s="12">
        <v>0.89333663782280714</v>
      </c>
      <c r="AA20" s="12">
        <v>32.589645337571568</v>
      </c>
      <c r="AB20" s="12">
        <v>0.25698324022346369</v>
      </c>
    </row>
    <row r="21" spans="1:28">
      <c r="A21" s="1">
        <v>1988</v>
      </c>
      <c r="B21" s="1" t="s">
        <v>79</v>
      </c>
      <c r="C21" s="1" t="s">
        <v>80</v>
      </c>
      <c r="E21" s="1" t="s">
        <v>81</v>
      </c>
      <c r="F21" s="9">
        <v>-71.099999999999994</v>
      </c>
      <c r="G21" s="9">
        <v>-38.729999999999997</v>
      </c>
      <c r="H21" s="12">
        <v>41.66</v>
      </c>
      <c r="I21" s="12">
        <f t="shared" si="0"/>
        <v>27.688461538461542</v>
      </c>
      <c r="J21" s="12">
        <f t="shared" si="1"/>
        <v>40.053846153846152</v>
      </c>
      <c r="K21" s="12">
        <f t="shared" si="2"/>
        <v>32.313347048648517</v>
      </c>
      <c r="L21" s="12">
        <f t="shared" si="3"/>
        <v>26.41573372781065</v>
      </c>
      <c r="M21" s="12">
        <f t="shared" si="4"/>
        <v>15.244266272189346</v>
      </c>
      <c r="N21" s="12">
        <f t="shared" si="5"/>
        <v>13.971538461538454</v>
      </c>
      <c r="O21" s="12">
        <f t="shared" si="6"/>
        <v>1.6061538461538447</v>
      </c>
      <c r="P21" s="12">
        <f t="shared" si="7"/>
        <v>9.34665295135148</v>
      </c>
      <c r="Q21" s="12">
        <v>17.692307692307693</v>
      </c>
      <c r="R21" s="12">
        <v>17.692307692307693</v>
      </c>
      <c r="S21" s="13" t="s">
        <v>18</v>
      </c>
      <c r="T21" s="13" t="s">
        <v>19</v>
      </c>
      <c r="U21" s="12"/>
      <c r="V21" s="12"/>
      <c r="W21" s="13" t="s">
        <v>34</v>
      </c>
      <c r="X21" s="12"/>
      <c r="Y21" s="12">
        <v>61.32</v>
      </c>
      <c r="Z21" s="12">
        <v>0.86370783709322341</v>
      </c>
      <c r="AA21" s="12">
        <v>43.007212761500014</v>
      </c>
      <c r="AB21" s="12">
        <v>0.13695652173913042</v>
      </c>
    </row>
    <row r="22" spans="1:28">
      <c r="A22" s="1">
        <v>2000</v>
      </c>
      <c r="B22" s="1" t="s">
        <v>82</v>
      </c>
      <c r="C22" s="1" t="s">
        <v>83</v>
      </c>
      <c r="E22" s="1" t="s">
        <v>84</v>
      </c>
      <c r="F22" s="9">
        <v>-72.3</v>
      </c>
      <c r="G22" s="9">
        <v>-39</v>
      </c>
      <c r="H22" s="12">
        <v>33.67</v>
      </c>
      <c r="I22" s="12">
        <f t="shared" si="0"/>
        <v>20.02214285714286</v>
      </c>
      <c r="J22" s="12">
        <f t="shared" si="1"/>
        <v>35.426428571428573</v>
      </c>
      <c r="K22" s="12">
        <f t="shared" si="2"/>
        <v>22.613161141113451</v>
      </c>
      <c r="L22" s="12">
        <f t="shared" si="3"/>
        <v>25.510370408163265</v>
      </c>
      <c r="M22" s="12">
        <f t="shared" si="4"/>
        <v>8.1596295918367368</v>
      </c>
      <c r="N22" s="12">
        <f t="shared" si="5"/>
        <v>13.647857142857141</v>
      </c>
      <c r="O22" s="12">
        <f t="shared" si="6"/>
        <v>-1.7564285714285717</v>
      </c>
      <c r="P22" s="12">
        <f t="shared" si="7"/>
        <v>11.05683885888655</v>
      </c>
      <c r="Q22" s="12">
        <v>10.785714285714286</v>
      </c>
      <c r="R22" s="12">
        <v>10.785714285714286</v>
      </c>
      <c r="S22" s="13" t="s">
        <v>18</v>
      </c>
      <c r="T22" s="13" t="s">
        <v>19</v>
      </c>
      <c r="U22" s="12"/>
      <c r="V22" s="12"/>
      <c r="W22" s="13" t="s">
        <v>20</v>
      </c>
      <c r="X22" s="12"/>
      <c r="Y22" s="12">
        <v>60.45</v>
      </c>
      <c r="Z22" s="12">
        <v>0.91540371227312856</v>
      </c>
      <c r="AA22" s="12">
        <v>39.989006414367893</v>
      </c>
      <c r="AB22" s="12">
        <v>0.12913907284768211</v>
      </c>
    </row>
    <row r="23" spans="1:28">
      <c r="A23" s="1">
        <v>1988</v>
      </c>
      <c r="B23" s="1" t="s">
        <v>79</v>
      </c>
      <c r="C23" s="1" t="s">
        <v>85</v>
      </c>
      <c r="E23" s="1" t="s">
        <v>86</v>
      </c>
      <c r="F23" s="9">
        <v>-71</v>
      </c>
      <c r="G23" s="9">
        <v>-39.1</v>
      </c>
      <c r="H23" s="12">
        <v>36.86</v>
      </c>
      <c r="I23" s="12">
        <f t="shared" si="0"/>
        <v>18.011538461538464</v>
      </c>
      <c r="J23" s="12">
        <f t="shared" si="1"/>
        <v>34.212820512820514</v>
      </c>
      <c r="K23" s="12">
        <f t="shared" si="2"/>
        <v>19.009681563734738</v>
      </c>
      <c r="L23" s="12">
        <f t="shared" si="3"/>
        <v>26.730999999999998</v>
      </c>
      <c r="M23" s="12">
        <f t="shared" si="4"/>
        <v>10.129000000000001</v>
      </c>
      <c r="N23" s="12">
        <f t="shared" si="5"/>
        <v>18.848461538461535</v>
      </c>
      <c r="O23" s="12">
        <f t="shared" si="6"/>
        <v>2.6471794871794856</v>
      </c>
      <c r="P23" s="12">
        <f t="shared" si="7"/>
        <v>17.850318436265262</v>
      </c>
      <c r="Q23" s="12">
        <v>20</v>
      </c>
      <c r="R23" s="12">
        <v>8.9743589743589745</v>
      </c>
      <c r="S23" s="13" t="s">
        <v>18</v>
      </c>
      <c r="T23" s="13" t="s">
        <v>72</v>
      </c>
      <c r="U23" s="12"/>
      <c r="V23" s="12"/>
      <c r="W23" s="13" t="s">
        <v>58</v>
      </c>
      <c r="X23" s="12"/>
      <c r="Y23" s="12">
        <v>59.34</v>
      </c>
      <c r="Z23" s="12">
        <v>0.85728745974428688</v>
      </c>
      <c r="AA23" s="12">
        <v>31.316435636084279</v>
      </c>
      <c r="AB23" s="12">
        <v>0.13714285714285715</v>
      </c>
    </row>
    <row r="24" spans="1:28">
      <c r="A24" s="1">
        <v>1995</v>
      </c>
      <c r="B24" s="1" t="s">
        <v>87</v>
      </c>
      <c r="C24" s="1" t="s">
        <v>88</v>
      </c>
      <c r="E24" s="1" t="s">
        <v>89</v>
      </c>
      <c r="F24" s="9">
        <v>-72.614000000000004</v>
      </c>
      <c r="G24" s="9">
        <v>-41.326000000000001</v>
      </c>
      <c r="H24" s="12">
        <v>34.5</v>
      </c>
      <c r="I24" s="12">
        <f t="shared" si="0"/>
        <v>24.4104347826087</v>
      </c>
      <c r="J24" s="12">
        <f t="shared" si="1"/>
        <v>38.075217391304349</v>
      </c>
      <c r="K24" s="12">
        <f t="shared" si="2"/>
        <v>28.733915472445496</v>
      </c>
      <c r="L24" s="12">
        <f t="shared" si="3"/>
        <v>26.283545013850414</v>
      </c>
      <c r="M24" s="12">
        <f t="shared" si="4"/>
        <v>8.2164549861495857</v>
      </c>
      <c r="N24" s="12">
        <f t="shared" si="5"/>
        <v>10.0895652173913</v>
      </c>
      <c r="O24" s="12">
        <f t="shared" si="6"/>
        <v>-3.5752173913043492</v>
      </c>
      <c r="P24" s="12">
        <f t="shared" si="7"/>
        <v>5.7660845275545043</v>
      </c>
      <c r="Q24" s="12">
        <v>16.710526315789473</v>
      </c>
      <c r="R24" s="12">
        <v>14.739130434782609</v>
      </c>
      <c r="S24" s="13" t="s">
        <v>18</v>
      </c>
      <c r="T24" s="13" t="s">
        <v>19</v>
      </c>
      <c r="U24" s="12"/>
      <c r="V24" s="12"/>
      <c r="W24" s="13" t="s">
        <v>36</v>
      </c>
      <c r="X24" s="12"/>
      <c r="Y24" s="12">
        <v>60.29</v>
      </c>
      <c r="Z24" s="12">
        <v>0.92827822063377663</v>
      </c>
      <c r="AA24" s="12">
        <v>39.294868568063777</v>
      </c>
      <c r="AB24" s="12">
        <v>3.1758530183727034E-2</v>
      </c>
    </row>
    <row r="25" spans="1:28">
      <c r="A25" s="1">
        <v>2007</v>
      </c>
      <c r="B25" s="1" t="s">
        <v>90</v>
      </c>
      <c r="C25" s="1" t="s">
        <v>91</v>
      </c>
      <c r="E25" s="1" t="s">
        <v>92</v>
      </c>
      <c r="F25" s="9">
        <v>-67.7</v>
      </c>
      <c r="G25" s="9">
        <v>-42.35</v>
      </c>
      <c r="H25" s="12">
        <v>34.22</v>
      </c>
      <c r="I25" s="12">
        <f t="shared" si="0"/>
        <v>37.749867256637174</v>
      </c>
      <c r="J25" s="12">
        <f t="shared" si="1"/>
        <v>46.126946902654865</v>
      </c>
      <c r="K25" s="12">
        <f t="shared" si="2"/>
        <v>40.420938195618177</v>
      </c>
      <c r="L25" s="12">
        <f t="shared" si="3"/>
        <v>27.690807216696687</v>
      </c>
      <c r="M25" s="12">
        <f t="shared" si="4"/>
        <v>6.5291927833033121</v>
      </c>
      <c r="N25" s="12">
        <f t="shared" si="5"/>
        <v>-3.5298672566371749</v>
      </c>
      <c r="O25" s="12">
        <f t="shared" si="6"/>
        <v>-11.906946902654866</v>
      </c>
      <c r="P25" s="12">
        <f t="shared" si="7"/>
        <v>-6.2009381956181784</v>
      </c>
      <c r="Q25" s="12">
        <v>26.756637168141594</v>
      </c>
      <c r="R25" s="12">
        <v>26.756637168141594</v>
      </c>
      <c r="S25" s="13" t="s">
        <v>18</v>
      </c>
      <c r="T25" s="13" t="s">
        <v>19</v>
      </c>
      <c r="U25" s="12"/>
      <c r="V25" s="12"/>
      <c r="W25" s="13" t="s">
        <v>20</v>
      </c>
      <c r="X25" s="12"/>
      <c r="Y25" s="12">
        <v>59.04</v>
      </c>
      <c r="Z25" s="12">
        <v>0.94933248257335057</v>
      </c>
      <c r="AA25" s="12">
        <v>33.93413380983673</v>
      </c>
      <c r="AB25" s="12">
        <v>0.10914503059368282</v>
      </c>
    </row>
    <row r="26" spans="1:28">
      <c r="A26" s="1">
        <v>2000</v>
      </c>
      <c r="B26" s="1" t="s">
        <v>82</v>
      </c>
      <c r="C26" s="1" t="s">
        <v>93</v>
      </c>
      <c r="E26" s="1" t="s">
        <v>84</v>
      </c>
      <c r="F26" s="9">
        <v>-74</v>
      </c>
      <c r="G26" s="9">
        <v>-43.4</v>
      </c>
      <c r="H26" s="12">
        <v>29.45</v>
      </c>
      <c r="I26" s="12">
        <f t="shared" si="0"/>
        <v>17.932580645161291</v>
      </c>
      <c r="J26" s="12">
        <f t="shared" si="1"/>
        <v>34.16516129032258</v>
      </c>
      <c r="K26" s="12">
        <f t="shared" si="2"/>
        <v>18.85370776014728</v>
      </c>
      <c r="L26" s="12">
        <f t="shared" si="3"/>
        <v>25.273528199791883</v>
      </c>
      <c r="M26" s="12">
        <f t="shared" si="4"/>
        <v>4.176471800208116</v>
      </c>
      <c r="N26" s="12">
        <f t="shared" si="5"/>
        <v>11.517419354838708</v>
      </c>
      <c r="O26" s="12">
        <f t="shared" si="6"/>
        <v>-4.7151612903225804</v>
      </c>
      <c r="P26" s="12">
        <f t="shared" si="7"/>
        <v>10.596292239852719</v>
      </c>
      <c r="Q26" s="12">
        <v>8.9032258064516121</v>
      </c>
      <c r="R26" s="12">
        <v>8.9032258064516121</v>
      </c>
      <c r="S26" s="13" t="s">
        <v>18</v>
      </c>
      <c r="T26" s="13" t="s">
        <v>19</v>
      </c>
      <c r="U26" s="12"/>
      <c r="V26" s="12"/>
      <c r="W26" s="13" t="s">
        <v>20</v>
      </c>
      <c r="X26" s="12"/>
      <c r="Y26" s="12">
        <v>58.42</v>
      </c>
      <c r="Z26" s="12">
        <v>0.89528516256892576</v>
      </c>
      <c r="AA26" s="12">
        <v>23.179299628892654</v>
      </c>
      <c r="AB26" s="12">
        <v>0.21014492753623187</v>
      </c>
    </row>
    <row r="27" spans="1:28">
      <c r="A27" s="1">
        <v>1991</v>
      </c>
      <c r="B27" s="1" t="s">
        <v>94</v>
      </c>
      <c r="C27" s="1" t="s">
        <v>95</v>
      </c>
      <c r="E27" s="1" t="s">
        <v>96</v>
      </c>
      <c r="F27" s="9">
        <v>-70.900000000000006</v>
      </c>
      <c r="G27" s="9">
        <v>-53.2</v>
      </c>
      <c r="H27" s="12">
        <v>27.17</v>
      </c>
      <c r="I27" s="12">
        <f t="shared" si="0"/>
        <v>19.270000000000003</v>
      </c>
      <c r="J27" s="12">
        <f t="shared" si="1"/>
        <v>34.972432432432434</v>
      </c>
      <c r="K27" s="12">
        <f t="shared" si="2"/>
        <v>21.341422541498027</v>
      </c>
      <c r="L27" s="12">
        <f t="shared" si="3"/>
        <v>25.424628634039443</v>
      </c>
      <c r="M27" s="12">
        <f t="shared" si="4"/>
        <v>1.7453713659605583</v>
      </c>
      <c r="N27" s="12">
        <f t="shared" si="5"/>
        <v>7.8999999999999986</v>
      </c>
      <c r="O27" s="12">
        <f t="shared" si="6"/>
        <v>-7.8024324324324326</v>
      </c>
      <c r="P27" s="12">
        <f t="shared" si="7"/>
        <v>5.8285774585019752</v>
      </c>
      <c r="Q27" s="12">
        <v>10.108108108108109</v>
      </c>
      <c r="R27" s="12">
        <v>10.108108108108109</v>
      </c>
      <c r="S27" s="13" t="s">
        <v>18</v>
      </c>
      <c r="T27" s="13" t="s">
        <v>72</v>
      </c>
      <c r="U27" s="12"/>
      <c r="V27" s="12"/>
      <c r="W27" s="13" t="s">
        <v>97</v>
      </c>
      <c r="X27" s="12"/>
      <c r="Y27" s="12">
        <v>62.58</v>
      </c>
      <c r="Z27" s="12">
        <v>0.82943848528506703</v>
      </c>
      <c r="AA27" s="12">
        <v>40.809832621467635</v>
      </c>
      <c r="AB27" s="12">
        <v>0.13903743315508021</v>
      </c>
    </row>
    <row r="28" spans="1:28">
      <c r="A28" s="1">
        <v>1991</v>
      </c>
      <c r="B28" s="1" t="s">
        <v>94</v>
      </c>
      <c r="C28" s="1" t="s">
        <v>98</v>
      </c>
      <c r="E28" s="1" t="s">
        <v>301</v>
      </c>
      <c r="F28" s="9">
        <v>-69.599999999999994</v>
      </c>
      <c r="G28" s="9">
        <v>-53.6</v>
      </c>
      <c r="H28" s="12">
        <v>29.51</v>
      </c>
      <c r="I28" s="12">
        <f t="shared" si="0"/>
        <v>17.590714285714284</v>
      </c>
      <c r="J28" s="12">
        <f t="shared" si="1"/>
        <v>33.958809523809521</v>
      </c>
      <c r="K28" s="12">
        <f t="shared" si="2"/>
        <v>18.163683464970447</v>
      </c>
      <c r="L28" s="12">
        <f t="shared" si="3"/>
        <v>25.235184013605441</v>
      </c>
      <c r="M28" s="12">
        <f t="shared" si="4"/>
        <v>4.274815986394561</v>
      </c>
      <c r="N28" s="12">
        <f t="shared" si="5"/>
        <v>11.919285714285717</v>
      </c>
      <c r="O28" s="12">
        <f t="shared" si="6"/>
        <v>-4.4488095238095191</v>
      </c>
      <c r="P28" s="12">
        <f>H28-K28</f>
        <v>11.346316535029555</v>
      </c>
      <c r="Q28" s="12">
        <v>8.5952380952380949</v>
      </c>
      <c r="R28" s="12">
        <v>8.5952380952380949</v>
      </c>
      <c r="S28" s="13" t="s">
        <v>18</v>
      </c>
      <c r="T28" s="13" t="s">
        <v>72</v>
      </c>
      <c r="U28" s="12"/>
      <c r="V28" s="12"/>
      <c r="W28" s="13" t="s">
        <v>97</v>
      </c>
      <c r="X28" s="12"/>
      <c r="Y28" s="12">
        <v>63.04</v>
      </c>
      <c r="Z28" s="12">
        <v>0.84698554908750701</v>
      </c>
      <c r="AA28" s="12">
        <v>38.548331482805793</v>
      </c>
      <c r="AB28" s="12">
        <v>0.13850415512465375</v>
      </c>
    </row>
    <row r="29" spans="1:28">
      <c r="H29" s="12"/>
      <c r="I29" s="12"/>
      <c r="J29" s="12"/>
      <c r="K29" s="12"/>
      <c r="L29" s="12"/>
      <c r="M29" s="7">
        <f>SQRT(SUMSQ(M2:M28)/COUNTA(M2:M28))</f>
        <v>18.398896123552277</v>
      </c>
      <c r="N29" s="7">
        <f>SQRT(SUMSQ(N2:N28)/COUNTA(N2:N28))</f>
        <v>19.422326103985174</v>
      </c>
      <c r="O29" s="7">
        <f>SQRT(SUMSQ(O2:O28)/COUNTA(O2:O28))</f>
        <v>12.687925049784727</v>
      </c>
      <c r="P29" s="7">
        <f>SQRT(SUMSQ(P2:P28)/COUNTA(P2:P28))</f>
        <v>12.89533313769876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DB62F-2B7E-4E2A-B6C5-53EB17517FCF}">
  <dimension ref="A1:Z19"/>
  <sheetViews>
    <sheetView workbookViewId="0">
      <selection activeCell="K28" sqref="K28"/>
    </sheetView>
  </sheetViews>
  <sheetFormatPr defaultColWidth="8.77734375" defaultRowHeight="14.4"/>
  <cols>
    <col min="1" max="3" width="8.77734375" style="1"/>
    <col min="4" max="6" width="9.109375" bestFit="1" customWidth="1"/>
    <col min="7" max="9" width="8.77734375" customWidth="1"/>
    <col min="10" max="10" width="9.109375" bestFit="1" customWidth="1"/>
    <col min="11" max="11" width="17" bestFit="1" customWidth="1"/>
    <col min="12" max="12" width="16.77734375" bestFit="1" customWidth="1"/>
    <col min="13" max="14" width="16.44140625" customWidth="1"/>
    <col min="15" max="15" width="9.109375" bestFit="1" customWidth="1"/>
    <col min="16" max="16" width="12.77734375" bestFit="1" customWidth="1"/>
    <col min="19" max="20" width="13" bestFit="1" customWidth="1"/>
    <col min="22" max="25" width="9.109375" bestFit="1" customWidth="1"/>
  </cols>
  <sheetData>
    <row r="1" spans="1:26" s="1" customFormat="1" ht="13.8">
      <c r="A1" s="1" t="s">
        <v>0</v>
      </c>
      <c r="B1" s="1" t="s">
        <v>1</v>
      </c>
      <c r="C1" s="1" t="s">
        <v>4</v>
      </c>
      <c r="D1" s="1" t="s">
        <v>5</v>
      </c>
      <c r="E1" s="1" t="s">
        <v>6</v>
      </c>
      <c r="F1" s="1" t="s">
        <v>102</v>
      </c>
      <c r="G1" s="1" t="s">
        <v>7</v>
      </c>
      <c r="H1" s="1" t="s">
        <v>309</v>
      </c>
      <c r="I1" s="1" t="s">
        <v>311</v>
      </c>
      <c r="J1" s="2" t="s">
        <v>99</v>
      </c>
      <c r="K1" s="4" t="s">
        <v>304</v>
      </c>
      <c r="L1" s="4" t="s">
        <v>302</v>
      </c>
      <c r="M1" s="4" t="s">
        <v>306</v>
      </c>
      <c r="N1" s="4" t="s">
        <v>307</v>
      </c>
      <c r="O1" s="1" t="s">
        <v>100</v>
      </c>
      <c r="P1" s="1" t="s">
        <v>101</v>
      </c>
      <c r="Q1" s="1" t="s">
        <v>8</v>
      </c>
      <c r="R1" s="1" t="s">
        <v>9</v>
      </c>
      <c r="S1" s="1" t="s">
        <v>10</v>
      </c>
      <c r="T1" s="1" t="s">
        <v>11</v>
      </c>
      <c r="U1" s="1" t="s">
        <v>12</v>
      </c>
      <c r="V1" s="1" t="s">
        <v>14</v>
      </c>
      <c r="W1" s="1" t="s">
        <v>15</v>
      </c>
      <c r="X1" s="1" t="s">
        <v>16</v>
      </c>
      <c r="Y1" s="1" t="s">
        <v>17</v>
      </c>
    </row>
    <row r="2" spans="1:26">
      <c r="A2" s="1">
        <v>2014</v>
      </c>
      <c r="B2" s="1" t="s">
        <v>185</v>
      </c>
      <c r="C2" s="1" t="s">
        <v>186</v>
      </c>
      <c r="D2" s="6">
        <v>-101.2098</v>
      </c>
      <c r="E2" s="6">
        <v>17.441400000000002</v>
      </c>
      <c r="F2" s="6">
        <v>23.02</v>
      </c>
      <c r="G2" s="6">
        <v>25.753589030491423</v>
      </c>
      <c r="H2" s="6">
        <f t="shared" ref="H2:H17" si="0">0.67*P2+28.2</f>
        <v>38.885950135521853</v>
      </c>
      <c r="I2" s="6">
        <f t="shared" ref="I2:I17" si="1">19.6*LN(P2)-24</f>
        <v>30.280384526180654</v>
      </c>
      <c r="J2" s="6">
        <v>28.440007802400736</v>
      </c>
      <c r="K2" s="6">
        <f t="shared" ref="K2:K17" si="2">F2-J2</f>
        <v>-5.4200078024007361</v>
      </c>
      <c r="L2" s="6">
        <f t="shared" ref="L2:L17" si="3">F2-G2</f>
        <v>-2.733589030491423</v>
      </c>
      <c r="M2" s="6">
        <f t="shared" ref="M2:M17" si="4">H2-J2</f>
        <v>10.445942333121117</v>
      </c>
      <c r="N2" s="6">
        <f t="shared" ref="N2:N17" si="5">F2-I2</f>
        <v>-7.2603845261806548</v>
      </c>
      <c r="O2" s="6">
        <v>31.780701754385966</v>
      </c>
      <c r="P2" s="6">
        <v>15.949179306749029</v>
      </c>
      <c r="Q2" s="8" t="s">
        <v>22</v>
      </c>
      <c r="R2" s="8" t="s">
        <v>23</v>
      </c>
      <c r="S2" s="6"/>
      <c r="T2" s="6"/>
      <c r="U2" s="8"/>
      <c r="V2" s="6">
        <v>64.566999999999993</v>
      </c>
      <c r="W2" s="6">
        <v>0.87372779795112876</v>
      </c>
      <c r="X2" s="6">
        <v>44.633281334391462</v>
      </c>
      <c r="Y2" s="6">
        <v>0.18550661748752442</v>
      </c>
      <c r="Z2" s="6"/>
    </row>
    <row r="3" spans="1:26">
      <c r="A3" s="1">
        <v>2000</v>
      </c>
      <c r="B3" s="1" t="s">
        <v>192</v>
      </c>
      <c r="C3" s="1" t="s">
        <v>193</v>
      </c>
      <c r="D3" s="6">
        <v>-97.393299999999996</v>
      </c>
      <c r="E3" s="6">
        <v>17.568100000000001</v>
      </c>
      <c r="F3" s="6">
        <v>32.840000000000003</v>
      </c>
      <c r="G3" s="6">
        <v>44.62954545454545</v>
      </c>
      <c r="H3" s="6">
        <f t="shared" si="0"/>
        <v>50.279545454545456</v>
      </c>
      <c r="I3" s="6">
        <f t="shared" si="1"/>
        <v>44.504532349328642</v>
      </c>
      <c r="J3" s="6">
        <v>31.462228373702423</v>
      </c>
      <c r="K3" s="6">
        <f t="shared" si="2"/>
        <v>1.3777716262975801</v>
      </c>
      <c r="L3" s="6">
        <f t="shared" si="3"/>
        <v>-11.789545454545447</v>
      </c>
      <c r="M3" s="6">
        <f t="shared" si="4"/>
        <v>18.817317080843033</v>
      </c>
      <c r="N3" s="6">
        <f t="shared" si="5"/>
        <v>-11.664532349328638</v>
      </c>
      <c r="O3" s="6">
        <v>50.294117647058826</v>
      </c>
      <c r="P3" s="6">
        <v>32.954545454545453</v>
      </c>
      <c r="Q3" s="8" t="s">
        <v>18</v>
      </c>
      <c r="R3" s="8" t="s">
        <v>19</v>
      </c>
      <c r="S3" s="6"/>
      <c r="T3" s="6"/>
      <c r="U3" s="8"/>
      <c r="V3" s="6">
        <v>60.91</v>
      </c>
      <c r="W3" s="6">
        <v>0.98898820876411375</v>
      </c>
      <c r="X3" s="6">
        <v>38.187892641693658</v>
      </c>
      <c r="Y3" s="6">
        <v>2.6900584795321637E-2</v>
      </c>
      <c r="Z3" s="6"/>
    </row>
    <row r="4" spans="1:26">
      <c r="A4" s="1">
        <v>2000</v>
      </c>
      <c r="B4" s="1" t="s">
        <v>183</v>
      </c>
      <c r="C4" s="1" t="s">
        <v>184</v>
      </c>
      <c r="D4" s="6">
        <v>-101.55</v>
      </c>
      <c r="E4" s="6">
        <v>17.63</v>
      </c>
      <c r="F4" s="6">
        <v>19.059999999999999</v>
      </c>
      <c r="G4" s="6">
        <v>36.349336734693878</v>
      </c>
      <c r="H4" s="6">
        <f t="shared" si="0"/>
        <v>45.281581632653058</v>
      </c>
      <c r="I4" s="6">
        <f t="shared" si="1"/>
        <v>39.474175701428287</v>
      </c>
      <c r="J4" s="6">
        <v>29.920816666666664</v>
      </c>
      <c r="K4" s="6">
        <f t="shared" si="2"/>
        <v>-10.860816666666665</v>
      </c>
      <c r="L4" s="6">
        <f t="shared" si="3"/>
        <v>-17.28933673469388</v>
      </c>
      <c r="M4" s="6">
        <f t="shared" si="4"/>
        <v>15.360764965986395</v>
      </c>
      <c r="N4" s="6">
        <f t="shared" si="5"/>
        <v>-20.414175701428288</v>
      </c>
      <c r="O4" s="6">
        <v>41.166666666666664</v>
      </c>
      <c r="P4" s="6">
        <v>25.494897959183675</v>
      </c>
      <c r="Q4" s="8" t="s">
        <v>18</v>
      </c>
      <c r="R4" s="8" t="s">
        <v>19</v>
      </c>
      <c r="S4" s="6"/>
      <c r="T4" s="6"/>
      <c r="U4" s="8" t="s">
        <v>24</v>
      </c>
      <c r="V4" s="6">
        <v>61.62</v>
      </c>
      <c r="W4" s="6">
        <v>0.81328544689635851</v>
      </c>
      <c r="X4" s="6">
        <v>31.533945403483081</v>
      </c>
      <c r="Y4" s="6">
        <v>4.6948356807511735E-2</v>
      </c>
      <c r="Z4" s="6"/>
    </row>
    <row r="5" spans="1:26">
      <c r="A5" s="1">
        <v>2016</v>
      </c>
      <c r="B5" s="1" t="s">
        <v>205</v>
      </c>
      <c r="C5" s="1" t="s">
        <v>206</v>
      </c>
      <c r="D5" s="6">
        <v>-99.2</v>
      </c>
      <c r="E5" s="6">
        <v>23.8</v>
      </c>
      <c r="F5" s="6">
        <v>37.090000000000003</v>
      </c>
      <c r="G5" s="6">
        <v>59.46052631578948</v>
      </c>
      <c r="H5" s="6">
        <f t="shared" si="0"/>
        <v>59.231578947368419</v>
      </c>
      <c r="I5" s="6">
        <f t="shared" si="1"/>
        <v>51.175465394793918</v>
      </c>
      <c r="J5" s="6">
        <v>39.799845999999995</v>
      </c>
      <c r="K5" s="6">
        <f t="shared" si="2"/>
        <v>-2.7098459999999918</v>
      </c>
      <c r="L5" s="6">
        <f t="shared" si="3"/>
        <v>-22.370526315789476</v>
      </c>
      <c r="M5" s="6">
        <f t="shared" si="4"/>
        <v>19.431732947368424</v>
      </c>
      <c r="N5" s="6">
        <f t="shared" si="5"/>
        <v>-14.085465394793914</v>
      </c>
      <c r="O5" s="6">
        <v>92.1</v>
      </c>
      <c r="P5" s="6">
        <v>46.315789473684212</v>
      </c>
      <c r="Q5" s="8" t="s">
        <v>18</v>
      </c>
      <c r="R5" s="8" t="s">
        <v>61</v>
      </c>
      <c r="S5" s="6"/>
      <c r="T5" s="6"/>
      <c r="U5" s="8"/>
      <c r="V5" s="6">
        <v>59.9</v>
      </c>
      <c r="W5" s="6">
        <v>0.52753716849164434</v>
      </c>
      <c r="X5" s="6">
        <v>35.302036725255</v>
      </c>
      <c r="Y5" s="6">
        <v>0.3235294117647059</v>
      </c>
      <c r="Z5" s="6"/>
    </row>
    <row r="6" spans="1:26">
      <c r="A6" s="1">
        <v>2022</v>
      </c>
      <c r="B6" s="1" t="s">
        <v>201</v>
      </c>
      <c r="C6" s="1" t="s">
        <v>202</v>
      </c>
      <c r="D6" s="6">
        <v>-99.046300000000002</v>
      </c>
      <c r="E6" s="6">
        <v>24.594166666666698</v>
      </c>
      <c r="F6" s="6">
        <v>34.78</v>
      </c>
      <c r="G6" s="6">
        <v>53.947619047619057</v>
      </c>
      <c r="H6" s="6">
        <f t="shared" si="0"/>
        <v>55.903968253968259</v>
      </c>
      <c r="I6" s="6">
        <f t="shared" si="1"/>
        <v>48.95224326480033</v>
      </c>
      <c r="J6" s="6">
        <v>29.950663643235071</v>
      </c>
      <c r="K6" s="6">
        <f t="shared" si="2"/>
        <v>4.8293363567649301</v>
      </c>
      <c r="L6" s="6">
        <f t="shared" si="3"/>
        <v>-19.167619047619056</v>
      </c>
      <c r="M6" s="6">
        <f t="shared" si="4"/>
        <v>25.953304610733188</v>
      </c>
      <c r="N6" s="6">
        <f t="shared" si="5"/>
        <v>-14.172243264800329</v>
      </c>
      <c r="O6" s="6">
        <v>41.349206349206355</v>
      </c>
      <c r="P6" s="6">
        <v>41.349206349206355</v>
      </c>
      <c r="Q6" s="8" t="s">
        <v>22</v>
      </c>
      <c r="R6" s="8" t="s">
        <v>203</v>
      </c>
      <c r="S6" s="6"/>
      <c r="T6" s="6"/>
      <c r="U6" s="8" t="s">
        <v>204</v>
      </c>
      <c r="V6" s="6">
        <v>56.59</v>
      </c>
      <c r="W6" s="6">
        <v>0.87835990667289932</v>
      </c>
      <c r="X6" s="6">
        <v>28.41413603267625</v>
      </c>
      <c r="Y6" s="6">
        <v>5.2463211772232884E-2</v>
      </c>
      <c r="Z6" s="6"/>
    </row>
    <row r="7" spans="1:26">
      <c r="A7" s="1">
        <v>2020</v>
      </c>
      <c r="B7" s="1" t="s">
        <v>190</v>
      </c>
      <c r="C7" s="1" t="s">
        <v>191</v>
      </c>
      <c r="D7" s="6">
        <v>-112.29652</v>
      </c>
      <c r="E7" s="6">
        <v>34.459221999999997</v>
      </c>
      <c r="F7" s="6">
        <v>31.98</v>
      </c>
      <c r="G7" s="6">
        <v>104.80849056603775</v>
      </c>
      <c r="H7" s="6">
        <f t="shared" si="0"/>
        <v>86.603773584905667</v>
      </c>
      <c r="I7" s="6">
        <f t="shared" si="1"/>
        <v>63.570018182263794</v>
      </c>
      <c r="J7" s="6">
        <v>39.884772417573807</v>
      </c>
      <c r="K7" s="6">
        <f t="shared" si="2"/>
        <v>-7.9047724175738061</v>
      </c>
      <c r="L7" s="6">
        <f t="shared" si="3"/>
        <v>-72.828490566037743</v>
      </c>
      <c r="M7" s="6">
        <f t="shared" si="4"/>
        <v>46.719001167331861</v>
      </c>
      <c r="N7" s="6">
        <f t="shared" si="5"/>
        <v>-31.590018182263794</v>
      </c>
      <c r="O7" s="6">
        <v>92.477876106194685</v>
      </c>
      <c r="P7" s="6">
        <v>87.169811320754718</v>
      </c>
      <c r="Q7" s="8" t="s">
        <v>22</v>
      </c>
      <c r="R7" s="8" t="s">
        <v>72</v>
      </c>
      <c r="S7" s="6"/>
      <c r="T7" s="6"/>
      <c r="U7" s="8"/>
      <c r="V7" s="6">
        <v>62.9</v>
      </c>
      <c r="W7" s="6">
        <v>0.91960062256896946</v>
      </c>
      <c r="X7" s="6">
        <v>43.947033044854464</v>
      </c>
      <c r="Y7" s="6">
        <v>6.1688311688311688E-2</v>
      </c>
      <c r="Z7" s="6"/>
    </row>
    <row r="8" spans="1:26">
      <c r="A8" s="1">
        <v>2010</v>
      </c>
      <c r="B8" s="1" t="s">
        <v>187</v>
      </c>
      <c r="C8" s="1" t="s">
        <v>188</v>
      </c>
      <c r="D8" s="6">
        <v>-117</v>
      </c>
      <c r="E8" s="6">
        <v>34.6</v>
      </c>
      <c r="F8" s="6">
        <v>30.34</v>
      </c>
      <c r="G8" s="6">
        <v>14.270625000000003</v>
      </c>
      <c r="H8" s="6">
        <f t="shared" si="0"/>
        <v>31.954791666666665</v>
      </c>
      <c r="I8" s="6">
        <f t="shared" si="1"/>
        <v>9.7808032264013889</v>
      </c>
      <c r="J8" s="6">
        <v>24.868719010416665</v>
      </c>
      <c r="K8" s="6">
        <f t="shared" si="2"/>
        <v>5.4712809895833345</v>
      </c>
      <c r="L8" s="6">
        <f t="shared" si="3"/>
        <v>16.069374999999997</v>
      </c>
      <c r="M8" s="6">
        <f t="shared" si="4"/>
        <v>7.0860726562499998</v>
      </c>
      <c r="N8" s="6">
        <f t="shared" si="5"/>
        <v>20.559196773598611</v>
      </c>
      <c r="O8" s="6">
        <v>5.604166666666667</v>
      </c>
      <c r="P8" s="6">
        <v>5.604166666666667</v>
      </c>
      <c r="Q8" s="8" t="s">
        <v>18</v>
      </c>
      <c r="R8" s="8" t="s">
        <v>72</v>
      </c>
      <c r="S8" s="6"/>
      <c r="T8" s="6"/>
      <c r="U8" s="8" t="s">
        <v>189</v>
      </c>
      <c r="V8" s="6">
        <v>67.849999999999994</v>
      </c>
      <c r="W8" s="6">
        <v>0.93538007425320535</v>
      </c>
      <c r="X8" s="6">
        <v>37.538048327832755</v>
      </c>
      <c r="Y8" s="6">
        <v>0.36431226765799257</v>
      </c>
      <c r="Z8" s="6"/>
    </row>
    <row r="9" spans="1:26">
      <c r="A9" s="1">
        <v>2005</v>
      </c>
      <c r="B9" s="1" t="s">
        <v>223</v>
      </c>
      <c r="C9" s="1" t="s">
        <v>224</v>
      </c>
      <c r="D9" s="6">
        <v>-106.83</v>
      </c>
      <c r="E9" s="6">
        <v>37.44</v>
      </c>
      <c r="F9" s="6">
        <v>48.05</v>
      </c>
      <c r="G9" s="6">
        <v>39.514230769230778</v>
      </c>
      <c r="H9" s="6">
        <f t="shared" si="0"/>
        <v>47.191923076923075</v>
      </c>
      <c r="I9" s="6">
        <f t="shared" si="1"/>
        <v>41.552030541689959</v>
      </c>
      <c r="J9" s="6">
        <v>35.329599999999999</v>
      </c>
      <c r="K9" s="6">
        <f t="shared" si="2"/>
        <v>12.720399999999998</v>
      </c>
      <c r="L9" s="6">
        <f t="shared" si="3"/>
        <v>8.535769230769219</v>
      </c>
      <c r="M9" s="6">
        <f t="shared" si="4"/>
        <v>11.862323076923076</v>
      </c>
      <c r="N9" s="6">
        <f t="shared" si="5"/>
        <v>6.4979694583100382</v>
      </c>
      <c r="O9" s="6">
        <v>71</v>
      </c>
      <c r="P9" s="6">
        <v>28.346153846153847</v>
      </c>
      <c r="Q9" s="8" t="s">
        <v>18</v>
      </c>
      <c r="R9" s="8" t="s">
        <v>115</v>
      </c>
      <c r="S9" s="6">
        <v>28000000</v>
      </c>
      <c r="T9" s="6">
        <v>28000000</v>
      </c>
      <c r="U9" s="8" t="s">
        <v>204</v>
      </c>
      <c r="V9" s="6">
        <v>57.66</v>
      </c>
      <c r="W9" s="6">
        <v>0.86825613915891453</v>
      </c>
      <c r="X9" s="6">
        <v>43.357646488845283</v>
      </c>
      <c r="Y9" s="6">
        <v>9.9415204678362568E-2</v>
      </c>
      <c r="Z9" s="6"/>
    </row>
    <row r="10" spans="1:26">
      <c r="A10" s="1">
        <v>2017</v>
      </c>
      <c r="B10" s="1" t="s">
        <v>221</v>
      </c>
      <c r="C10" s="1" t="s">
        <v>222</v>
      </c>
      <c r="D10" s="6">
        <v>-107</v>
      </c>
      <c r="E10" s="6">
        <v>38</v>
      </c>
      <c r="F10" s="6">
        <v>46.6</v>
      </c>
      <c r="G10" s="6">
        <v>30.260836374111758</v>
      </c>
      <c r="H10" s="6">
        <f t="shared" si="0"/>
        <v>41.606540874463853</v>
      </c>
      <c r="I10" s="6">
        <f t="shared" si="1"/>
        <v>34.725917476627011</v>
      </c>
      <c r="J10" s="6">
        <v>27.168462341867588</v>
      </c>
      <c r="K10" s="6">
        <f t="shared" si="2"/>
        <v>19.431537658132413</v>
      </c>
      <c r="L10" s="6">
        <f t="shared" si="3"/>
        <v>16.339163625888244</v>
      </c>
      <c r="M10" s="6">
        <f t="shared" si="4"/>
        <v>14.438078532596265</v>
      </c>
      <c r="N10" s="6">
        <f t="shared" si="5"/>
        <v>11.874082523372991</v>
      </c>
      <c r="O10" s="6">
        <v>23.127490039840627</v>
      </c>
      <c r="P10" s="6">
        <v>20.00976249919978</v>
      </c>
      <c r="Q10" s="8" t="s">
        <v>18</v>
      </c>
      <c r="R10" s="8" t="s">
        <v>27</v>
      </c>
      <c r="S10" s="6"/>
      <c r="T10" s="6"/>
      <c r="U10" s="8" t="s">
        <v>204</v>
      </c>
      <c r="V10" s="6">
        <v>63.27</v>
      </c>
      <c r="W10" s="6">
        <v>0.89428294522578922</v>
      </c>
      <c r="X10" s="6">
        <v>36.193410108674392</v>
      </c>
      <c r="Y10" s="6">
        <v>0.18464243845252057</v>
      </c>
      <c r="Z10" s="6"/>
    </row>
    <row r="11" spans="1:26">
      <c r="A11" s="1">
        <v>2021</v>
      </c>
      <c r="B11" s="1" t="s">
        <v>218</v>
      </c>
      <c r="C11" s="1" t="s">
        <v>219</v>
      </c>
      <c r="D11" s="6">
        <v>-106.706768</v>
      </c>
      <c r="E11" s="6">
        <v>38.014336999999998</v>
      </c>
      <c r="F11" s="6">
        <v>46.57</v>
      </c>
      <c r="G11" s="6">
        <v>38.370732209815699</v>
      </c>
      <c r="H11" s="6">
        <f t="shared" si="0"/>
        <v>46.501703225744606</v>
      </c>
      <c r="I11" s="6">
        <f t="shared" si="1"/>
        <v>40.826445213348364</v>
      </c>
      <c r="J11" s="6">
        <v>28.737988927857486</v>
      </c>
      <c r="K11" s="6">
        <f t="shared" si="2"/>
        <v>17.832011072142514</v>
      </c>
      <c r="L11" s="6">
        <f t="shared" si="3"/>
        <v>8.199267790184301</v>
      </c>
      <c r="M11" s="6">
        <f t="shared" si="4"/>
        <v>17.76371429788712</v>
      </c>
      <c r="N11" s="6">
        <f t="shared" si="5"/>
        <v>5.7435547866516359</v>
      </c>
      <c r="O11" s="6">
        <v>33.724440361685588</v>
      </c>
      <c r="P11" s="6">
        <v>27.315974963797924</v>
      </c>
      <c r="Q11" s="8" t="s">
        <v>18</v>
      </c>
      <c r="R11" s="8" t="s">
        <v>72</v>
      </c>
      <c r="S11" s="6"/>
      <c r="T11" s="6"/>
      <c r="U11" s="8" t="s">
        <v>220</v>
      </c>
      <c r="V11" s="6">
        <v>63.88</v>
      </c>
      <c r="W11" s="6">
        <v>0.93177947859704258</v>
      </c>
      <c r="X11" s="6">
        <v>35.040312672169982</v>
      </c>
      <c r="Y11" s="6">
        <v>0.15326330212709452</v>
      </c>
      <c r="Z11" s="6"/>
    </row>
    <row r="12" spans="1:26">
      <c r="A12" s="1">
        <v>2001</v>
      </c>
      <c r="B12" s="1" t="s">
        <v>197</v>
      </c>
      <c r="C12" s="1" t="s">
        <v>198</v>
      </c>
      <c r="D12" s="6">
        <v>-118.34</v>
      </c>
      <c r="E12" s="6">
        <v>38.24</v>
      </c>
      <c r="F12" s="6">
        <v>33.67</v>
      </c>
      <c r="G12" s="6">
        <v>37.015714285714289</v>
      </c>
      <c r="H12" s="6">
        <f t="shared" si="0"/>
        <v>45.683809523809529</v>
      </c>
      <c r="I12" s="6">
        <f t="shared" si="1"/>
        <v>39.930355844802015</v>
      </c>
      <c r="J12" s="6">
        <v>27.59443401360544</v>
      </c>
      <c r="K12" s="6">
        <f t="shared" si="2"/>
        <v>6.0755659863945617</v>
      </c>
      <c r="L12" s="6">
        <f t="shared" si="3"/>
        <v>-3.345714285714287</v>
      </c>
      <c r="M12" s="6">
        <f t="shared" si="4"/>
        <v>18.089375510204089</v>
      </c>
      <c r="N12" s="6">
        <f t="shared" si="5"/>
        <v>-6.2603558448020138</v>
      </c>
      <c r="O12" s="6">
        <v>26.095238095238095</v>
      </c>
      <c r="P12" s="6">
        <v>26.095238095238095</v>
      </c>
      <c r="Q12" s="8" t="s">
        <v>22</v>
      </c>
      <c r="R12" s="8" t="s">
        <v>199</v>
      </c>
      <c r="S12" s="6"/>
      <c r="T12" s="6"/>
      <c r="U12" s="8" t="s">
        <v>200</v>
      </c>
      <c r="V12" s="6">
        <v>62.4</v>
      </c>
      <c r="W12" s="6">
        <v>0.84592175478845533</v>
      </c>
      <c r="X12" s="6">
        <v>40.782395684001237</v>
      </c>
      <c r="Y12" s="6">
        <v>0.32299270072992703</v>
      </c>
      <c r="Z12" s="6"/>
    </row>
    <row r="13" spans="1:26">
      <c r="A13" s="1">
        <v>1989</v>
      </c>
      <c r="B13" s="1" t="s">
        <v>210</v>
      </c>
      <c r="C13" s="1" t="s">
        <v>211</v>
      </c>
      <c r="D13" s="6">
        <v>-107</v>
      </c>
      <c r="E13" s="6">
        <v>41</v>
      </c>
      <c r="F13" s="6">
        <v>38.85</v>
      </c>
      <c r="G13" s="6">
        <v>78.076521739130442</v>
      </c>
      <c r="H13" s="6">
        <f t="shared" si="0"/>
        <v>70.468260869565228</v>
      </c>
      <c r="I13" s="6">
        <f t="shared" si="1"/>
        <v>57.232475124318754</v>
      </c>
      <c r="J13" s="6">
        <v>33.790891493383739</v>
      </c>
      <c r="K13" s="6">
        <f t="shared" si="2"/>
        <v>5.059108506616262</v>
      </c>
      <c r="L13" s="6">
        <f t="shared" si="3"/>
        <v>-39.22652173913044</v>
      </c>
      <c r="M13" s="6">
        <f t="shared" si="4"/>
        <v>36.677369376181488</v>
      </c>
      <c r="N13" s="6">
        <f t="shared" si="5"/>
        <v>-18.382475124318752</v>
      </c>
      <c r="O13" s="6">
        <v>63.086956521739133</v>
      </c>
      <c r="P13" s="6">
        <v>63.086956521739133</v>
      </c>
      <c r="Q13" s="8" t="s">
        <v>22</v>
      </c>
      <c r="R13" s="8" t="s">
        <v>212</v>
      </c>
      <c r="S13" s="6"/>
      <c r="T13" s="6"/>
      <c r="U13" s="8" t="s">
        <v>24</v>
      </c>
      <c r="V13" s="6">
        <v>56.74</v>
      </c>
      <c r="W13" s="6">
        <v>0.96705386437741048</v>
      </c>
      <c r="X13" s="6">
        <v>18.13965355723245</v>
      </c>
      <c r="Y13" s="6">
        <v>3.7904893177119231E-2</v>
      </c>
      <c r="Z13" s="6"/>
    </row>
    <row r="14" spans="1:26">
      <c r="A14" s="1">
        <v>2003</v>
      </c>
      <c r="B14" s="1" t="s">
        <v>207</v>
      </c>
      <c r="C14" s="1" t="s">
        <v>208</v>
      </c>
      <c r="D14" s="6">
        <v>-109.5</v>
      </c>
      <c r="E14" s="6">
        <v>44.75</v>
      </c>
      <c r="F14" s="6">
        <v>38.46</v>
      </c>
      <c r="G14" s="6">
        <v>127.53357142857143</v>
      </c>
      <c r="H14" s="6">
        <f t="shared" si="0"/>
        <v>100.32071428571429</v>
      </c>
      <c r="I14" s="6">
        <f t="shared" si="1"/>
        <v>67.704849832620255</v>
      </c>
      <c r="J14" s="6">
        <v>59.903837499999995</v>
      </c>
      <c r="K14" s="6">
        <f t="shared" si="2"/>
        <v>-21.443837499999994</v>
      </c>
      <c r="L14" s="6">
        <f t="shared" si="3"/>
        <v>-89.073571428571427</v>
      </c>
      <c r="M14" s="6">
        <f t="shared" si="4"/>
        <v>40.416876785714294</v>
      </c>
      <c r="N14" s="6">
        <f t="shared" si="5"/>
        <v>-29.244849832620254</v>
      </c>
      <c r="O14" s="6">
        <v>166.75</v>
      </c>
      <c r="P14" s="6">
        <v>107.64285714285714</v>
      </c>
      <c r="Q14" s="8" t="s">
        <v>18</v>
      </c>
      <c r="R14" s="8" t="s">
        <v>72</v>
      </c>
      <c r="S14" s="6"/>
      <c r="T14" s="6"/>
      <c r="U14" s="8" t="s">
        <v>209</v>
      </c>
      <c r="V14" s="6">
        <v>62.94</v>
      </c>
      <c r="W14" s="6">
        <v>0.88410241200614403</v>
      </c>
      <c r="X14" s="6">
        <v>33.757215212337627</v>
      </c>
      <c r="Y14" s="6">
        <v>8.1619110816191109E-2</v>
      </c>
      <c r="Z14" s="6"/>
    </row>
    <row r="15" spans="1:26">
      <c r="A15" s="1">
        <v>2002</v>
      </c>
      <c r="B15" s="1" t="s">
        <v>215</v>
      </c>
      <c r="C15" s="1" t="s">
        <v>216</v>
      </c>
      <c r="D15" s="6">
        <v>-110.43</v>
      </c>
      <c r="E15" s="6">
        <v>44.8</v>
      </c>
      <c r="F15" s="6">
        <v>39.07</v>
      </c>
      <c r="G15" s="6">
        <v>75.333076923076931</v>
      </c>
      <c r="H15" s="6">
        <f t="shared" si="0"/>
        <v>68.812307692307698</v>
      </c>
      <c r="I15" s="6">
        <f t="shared" si="1"/>
        <v>56.449155154968309</v>
      </c>
      <c r="J15" s="6">
        <v>34.900816666666664</v>
      </c>
      <c r="K15" s="6">
        <f t="shared" si="2"/>
        <v>4.1691833333333363</v>
      </c>
      <c r="L15" s="6">
        <f t="shared" si="3"/>
        <v>-36.26307692307693</v>
      </c>
      <c r="M15" s="6">
        <f t="shared" si="4"/>
        <v>33.911491025641034</v>
      </c>
      <c r="N15" s="6">
        <f t="shared" si="5"/>
        <v>-17.379155154968309</v>
      </c>
      <c r="O15" s="15">
        <v>68.833333333333329</v>
      </c>
      <c r="P15" s="6">
        <v>60.615384615384613</v>
      </c>
      <c r="Q15" s="8" t="s">
        <v>18</v>
      </c>
      <c r="R15" s="8" t="s">
        <v>19</v>
      </c>
      <c r="S15" s="6"/>
      <c r="T15" s="6"/>
      <c r="U15" s="8" t="s">
        <v>217</v>
      </c>
      <c r="V15" s="6">
        <v>59.32</v>
      </c>
      <c r="W15" s="6">
        <v>0.93277435533321251</v>
      </c>
      <c r="X15" s="6">
        <v>41.614331260474664</v>
      </c>
      <c r="Y15" s="6">
        <v>5.3475935828877004E-2</v>
      </c>
      <c r="Z15" s="6"/>
    </row>
    <row r="16" spans="1:26">
      <c r="A16" s="1">
        <v>2003</v>
      </c>
      <c r="B16" s="1" t="s">
        <v>213</v>
      </c>
      <c r="C16" s="1" t="s">
        <v>214</v>
      </c>
      <c r="D16" s="6">
        <v>-110.77</v>
      </c>
      <c r="E16" s="6">
        <v>46</v>
      </c>
      <c r="F16" s="6">
        <v>39.07</v>
      </c>
      <c r="G16" s="6">
        <v>127.02181818181819</v>
      </c>
      <c r="H16" s="6">
        <f t="shared" si="0"/>
        <v>100.0118181818182</v>
      </c>
      <c r="I16" s="6">
        <f t="shared" si="1"/>
        <v>67.620721903684412</v>
      </c>
      <c r="J16" s="6">
        <v>43.322492561983466</v>
      </c>
      <c r="K16" s="6">
        <f t="shared" si="2"/>
        <v>-4.2524925619834661</v>
      </c>
      <c r="L16" s="6">
        <f t="shared" si="3"/>
        <v>-87.951818181818197</v>
      </c>
      <c r="M16" s="6">
        <f t="shared" si="4"/>
        <v>56.689325619834733</v>
      </c>
      <c r="N16" s="6">
        <f t="shared" si="5"/>
        <v>-28.550721903684412</v>
      </c>
      <c r="O16" s="6">
        <v>107.18181818181819</v>
      </c>
      <c r="P16" s="6">
        <v>107.18181818181819</v>
      </c>
      <c r="Q16" s="8" t="s">
        <v>18</v>
      </c>
      <c r="R16" s="8" t="s">
        <v>72</v>
      </c>
      <c r="S16" s="6"/>
      <c r="T16" s="6"/>
      <c r="U16" s="8" t="s">
        <v>209</v>
      </c>
      <c r="V16" s="6">
        <v>65.7</v>
      </c>
      <c r="W16" s="6">
        <v>0.9619511656683144</v>
      </c>
      <c r="X16" s="6">
        <v>43.261978769573631</v>
      </c>
      <c r="Y16" s="6">
        <v>3.9016115351993216E-2</v>
      </c>
      <c r="Z16" s="6"/>
    </row>
    <row r="17" spans="1:26">
      <c r="A17" s="1">
        <v>2004</v>
      </c>
      <c r="B17" s="1" t="s">
        <v>194</v>
      </c>
      <c r="C17" s="1" t="s">
        <v>195</v>
      </c>
      <c r="D17" s="6">
        <v>-132</v>
      </c>
      <c r="E17" s="6">
        <v>56</v>
      </c>
      <c r="F17" s="6">
        <v>33.200000000000003</v>
      </c>
      <c r="G17" s="6">
        <v>39.071578947368423</v>
      </c>
      <c r="H17" s="6">
        <f t="shared" si="0"/>
        <v>46.924736842105261</v>
      </c>
      <c r="I17" s="6">
        <f t="shared" si="1"/>
        <v>41.274331624679775</v>
      </c>
      <c r="J17" s="6">
        <v>30.580012244897958</v>
      </c>
      <c r="K17" s="6">
        <f t="shared" si="2"/>
        <v>2.619987755102045</v>
      </c>
      <c r="L17" s="6">
        <f t="shared" si="3"/>
        <v>-5.8715789473684197</v>
      </c>
      <c r="M17" s="6">
        <f t="shared" si="4"/>
        <v>16.344724597207303</v>
      </c>
      <c r="N17" s="6">
        <f t="shared" si="5"/>
        <v>-8.0743316246797718</v>
      </c>
      <c r="O17" s="15">
        <v>45.142857142857146</v>
      </c>
      <c r="P17" s="6">
        <v>27.94736842105263</v>
      </c>
      <c r="Q17" s="8" t="s">
        <v>22</v>
      </c>
      <c r="R17" s="8" t="s">
        <v>196</v>
      </c>
      <c r="S17" s="6"/>
      <c r="T17" s="6"/>
      <c r="U17" s="8" t="s">
        <v>20</v>
      </c>
      <c r="V17" s="6">
        <v>57.4</v>
      </c>
      <c r="W17" s="6">
        <v>0.86550045654388752</v>
      </c>
      <c r="X17" s="6">
        <v>2.9738850199675815</v>
      </c>
      <c r="Y17" s="6">
        <v>0.10514018691588785</v>
      </c>
      <c r="Z17" s="6"/>
    </row>
    <row r="18" spans="1:26">
      <c r="D18" s="6"/>
      <c r="E18" s="6"/>
      <c r="F18" s="6"/>
      <c r="G18" s="6"/>
      <c r="H18" s="6"/>
      <c r="I18" s="6"/>
      <c r="J18" s="6"/>
      <c r="K18" s="14">
        <f>SQRT(SUMSQ(K2:K17)/COUNTA(K2:K17))</f>
        <v>10.29067354599391</v>
      </c>
      <c r="L18" s="14">
        <f>SQRT(SUMSQ(L2:L17)/COUNTA(L2:L17))</f>
        <v>40.196018178600852</v>
      </c>
      <c r="M18" s="14">
        <f t="shared" ref="M18:N18" si="6">SQRT(SUMSQ(M2:M17)/COUNTA(M2:M17))</f>
        <v>28.04541641020414</v>
      </c>
      <c r="N18" s="14">
        <f t="shared" si="6"/>
        <v>17.776958124776748</v>
      </c>
      <c r="O18" s="6"/>
      <c r="P18" s="6"/>
      <c r="Q18" s="6"/>
      <c r="R18" s="6"/>
      <c r="S18" s="6"/>
      <c r="T18" s="6"/>
      <c r="U18" s="8"/>
      <c r="V18" s="6"/>
      <c r="W18" s="6"/>
      <c r="X18" s="6"/>
      <c r="Y18" s="6"/>
      <c r="Z18" s="6"/>
    </row>
    <row r="19" spans="1:26"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</sheetData>
  <sortState xmlns:xlrd2="http://schemas.microsoft.com/office/spreadsheetml/2017/richdata2" ref="A2:Y17">
    <sortCondition ref="E2:E17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3CAE-DE85-4C6D-953E-68EE52B576C1}">
  <dimension ref="A1:AA33"/>
  <sheetViews>
    <sheetView topLeftCell="C1" workbookViewId="0">
      <selection activeCell="I30" sqref="I30"/>
    </sheetView>
  </sheetViews>
  <sheetFormatPr defaultColWidth="8.77734375" defaultRowHeight="14.4"/>
  <cols>
    <col min="1" max="3" width="8.77734375" style="1"/>
    <col min="8" max="8" width="29.109375" customWidth="1"/>
    <col min="9" max="11" width="14.109375" customWidth="1"/>
    <col min="12" max="12" width="14.33203125" bestFit="1" customWidth="1"/>
    <col min="13" max="13" width="17" bestFit="1" customWidth="1"/>
    <col min="14" max="14" width="16.77734375" bestFit="1" customWidth="1"/>
    <col min="15" max="16" width="16.77734375" customWidth="1"/>
    <col min="17" max="18" width="9.109375" bestFit="1" customWidth="1"/>
    <col min="21" max="22" width="13" bestFit="1" customWidth="1"/>
    <col min="24" max="27" width="9.109375" bestFit="1" customWidth="1"/>
  </cols>
  <sheetData>
    <row r="1" spans="1:27" s="1" customFormat="1" ht="13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102</v>
      </c>
      <c r="I1" s="1" t="s">
        <v>7</v>
      </c>
      <c r="J1" s="1" t="s">
        <v>309</v>
      </c>
      <c r="K1" s="1" t="s">
        <v>311</v>
      </c>
      <c r="L1" s="2" t="s">
        <v>99</v>
      </c>
      <c r="M1" s="4" t="s">
        <v>304</v>
      </c>
      <c r="N1" s="4" t="s">
        <v>302</v>
      </c>
      <c r="O1" s="4" t="s">
        <v>306</v>
      </c>
      <c r="P1" s="4" t="s">
        <v>307</v>
      </c>
      <c r="Q1" s="1" t="s">
        <v>316</v>
      </c>
      <c r="R1" s="1" t="s">
        <v>317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103</v>
      </c>
      <c r="Y1" s="1" t="s">
        <v>15</v>
      </c>
      <c r="Z1" s="1" t="s">
        <v>104</v>
      </c>
      <c r="AA1" s="1" t="s">
        <v>105</v>
      </c>
    </row>
    <row r="2" spans="1:27">
      <c r="A2" s="1">
        <v>2005</v>
      </c>
      <c r="B2" s="1" t="s">
        <v>112</v>
      </c>
      <c r="C2" s="1" t="s">
        <v>149</v>
      </c>
      <c r="E2" s="1" t="s">
        <v>150</v>
      </c>
      <c r="F2" s="9">
        <v>-3.3216999999999999</v>
      </c>
      <c r="G2" s="9">
        <v>34.438299999999998</v>
      </c>
      <c r="H2" s="12">
        <v>29.67</v>
      </c>
      <c r="I2" s="12">
        <f t="shared" ref="I2:I28" si="0">1.11*Q2+8.06</f>
        <v>18.560771208226225</v>
      </c>
      <c r="J2" s="12">
        <f t="shared" ref="J2:J28" si="1">0.67*R2+28.2</f>
        <v>34.538303341902314</v>
      </c>
      <c r="K2" s="12">
        <f t="shared" ref="K2:K28" si="2">19.6*LN(R2)-24</f>
        <v>20.0429382758728</v>
      </c>
      <c r="L2" s="12">
        <v>25.343154294512988</v>
      </c>
      <c r="M2" s="12">
        <f t="shared" ref="M2:M28" si="3">H2-L2</f>
        <v>4.3268457054870133</v>
      </c>
      <c r="N2" s="12">
        <f t="shared" ref="N2:N28" si="4">H2-I2</f>
        <v>11.109228791773777</v>
      </c>
      <c r="O2" s="12">
        <f t="shared" ref="O2:O28" si="5">H2-J2</f>
        <v>-4.8683033419023118</v>
      </c>
      <c r="P2" s="12">
        <f t="shared" ref="P2:P28" si="6">H2-K2</f>
        <v>9.6270617241272021</v>
      </c>
      <c r="Q2" s="12">
        <v>9.4601542416452453</v>
      </c>
      <c r="R2" s="12">
        <v>9.4601542416452453</v>
      </c>
      <c r="S2" s="13" t="s">
        <v>18</v>
      </c>
      <c r="T2" s="13" t="s">
        <v>115</v>
      </c>
      <c r="U2" s="12"/>
      <c r="V2" s="12"/>
      <c r="W2" s="13" t="s">
        <v>36</v>
      </c>
      <c r="X2" s="12">
        <v>56.9</v>
      </c>
      <c r="Y2" s="12">
        <v>0.77665181632637448</v>
      </c>
      <c r="Z2" s="12">
        <v>32.945013639192283</v>
      </c>
      <c r="AA2" s="12">
        <v>0.35597826086956524</v>
      </c>
    </row>
    <row r="3" spans="1:27">
      <c r="A3" s="1">
        <v>2005</v>
      </c>
      <c r="B3" s="1" t="s">
        <v>112</v>
      </c>
      <c r="C3" s="1" t="s">
        <v>151</v>
      </c>
      <c r="E3" s="1" t="s">
        <v>152</v>
      </c>
      <c r="F3" s="9">
        <v>-2.0882999999999998</v>
      </c>
      <c r="G3" s="9">
        <v>34.945799999999998</v>
      </c>
      <c r="H3" s="12">
        <v>30.1</v>
      </c>
      <c r="I3" s="12">
        <f t="shared" si="0"/>
        <v>44.269044193216857</v>
      </c>
      <c r="J3" s="12">
        <f t="shared" si="1"/>
        <v>45.749788112367249</v>
      </c>
      <c r="K3" s="12">
        <f t="shared" si="2"/>
        <v>40.004181084107898</v>
      </c>
      <c r="L3" s="12">
        <v>28.568235111631733</v>
      </c>
      <c r="M3" s="12">
        <f t="shared" si="3"/>
        <v>1.5317648883682686</v>
      </c>
      <c r="N3" s="12">
        <f t="shared" si="4"/>
        <v>-14.169044193216855</v>
      </c>
      <c r="O3" s="12">
        <f t="shared" si="5"/>
        <v>-15.649788112367247</v>
      </c>
      <c r="P3" s="12">
        <f t="shared" si="6"/>
        <v>-9.904181084107897</v>
      </c>
      <c r="Q3" s="12">
        <v>32.620760534429593</v>
      </c>
      <c r="R3" s="12">
        <v>26.193713600548129</v>
      </c>
      <c r="S3" s="13" t="s">
        <v>18</v>
      </c>
      <c r="T3" s="13" t="s">
        <v>115</v>
      </c>
      <c r="U3" s="12"/>
      <c r="V3" s="12"/>
      <c r="W3" s="13" t="s">
        <v>36</v>
      </c>
      <c r="X3" s="12">
        <v>59.36</v>
      </c>
      <c r="Y3" s="12">
        <v>0.91120607788858476</v>
      </c>
      <c r="Z3" s="12">
        <v>25.207262857347079</v>
      </c>
      <c r="AA3" s="12">
        <v>0.18934081346423562</v>
      </c>
    </row>
    <row r="4" spans="1:27">
      <c r="A4" s="1">
        <v>2005</v>
      </c>
      <c r="B4" s="1" t="s">
        <v>112</v>
      </c>
      <c r="C4" s="1" t="s">
        <v>113</v>
      </c>
      <c r="E4" s="1" t="s">
        <v>114</v>
      </c>
      <c r="F4" s="9">
        <v>-2.9517000000000002</v>
      </c>
      <c r="G4" s="9">
        <v>35.261699999999998</v>
      </c>
      <c r="H4" s="12">
        <v>18.82</v>
      </c>
      <c r="I4" s="12">
        <f t="shared" si="0"/>
        <v>41.114696132596691</v>
      </c>
      <c r="J4" s="12">
        <f t="shared" si="1"/>
        <v>42.150357142857146</v>
      </c>
      <c r="K4" s="12">
        <f t="shared" si="2"/>
        <v>35.505260453035653</v>
      </c>
      <c r="L4" s="12">
        <v>28.137880131864105</v>
      </c>
      <c r="M4" s="12">
        <f t="shared" si="3"/>
        <v>-9.3178801318641042</v>
      </c>
      <c r="N4" s="12">
        <f t="shared" si="4"/>
        <v>-22.294696132596691</v>
      </c>
      <c r="O4" s="12">
        <f t="shared" si="5"/>
        <v>-23.330357142857146</v>
      </c>
      <c r="P4" s="12">
        <f t="shared" si="6"/>
        <v>-16.685260453035653</v>
      </c>
      <c r="Q4" s="12">
        <v>29.779005524861876</v>
      </c>
      <c r="R4" s="12">
        <v>20.821428571428573</v>
      </c>
      <c r="S4" s="13" t="s">
        <v>18</v>
      </c>
      <c r="T4" s="13" t="s">
        <v>115</v>
      </c>
      <c r="U4" s="12"/>
      <c r="V4" s="12"/>
      <c r="W4" s="13" t="s">
        <v>36</v>
      </c>
      <c r="X4" s="12">
        <v>58.57</v>
      </c>
      <c r="Y4" s="12">
        <v>0.8004902826876642</v>
      </c>
      <c r="Z4" s="12">
        <v>43.575001812288825</v>
      </c>
      <c r="AA4" s="12">
        <v>0.30426716141001853</v>
      </c>
    </row>
    <row r="5" spans="1:27">
      <c r="A5" s="1">
        <v>2002</v>
      </c>
      <c r="B5" s="1" t="s">
        <v>119</v>
      </c>
      <c r="C5" s="1" t="s">
        <v>120</v>
      </c>
      <c r="E5" s="1" t="s">
        <v>121</v>
      </c>
      <c r="F5" s="9">
        <v>-1.2</v>
      </c>
      <c r="G5" s="9">
        <v>35.6</v>
      </c>
      <c r="H5" s="12">
        <v>20.12</v>
      </c>
      <c r="I5" s="12">
        <f t="shared" si="0"/>
        <v>38.188571428571429</v>
      </c>
      <c r="J5" s="12">
        <f t="shared" si="1"/>
        <v>44.752941176470586</v>
      </c>
      <c r="K5" s="12">
        <f t="shared" si="2"/>
        <v>38.858010797535485</v>
      </c>
      <c r="L5" s="12">
        <v>27.747326530612241</v>
      </c>
      <c r="M5" s="12">
        <f t="shared" si="3"/>
        <v>-7.6273265306122404</v>
      </c>
      <c r="N5" s="12">
        <f t="shared" si="4"/>
        <v>-18.068571428571428</v>
      </c>
      <c r="O5" s="12">
        <f t="shared" si="5"/>
        <v>-24.632941176470585</v>
      </c>
      <c r="P5" s="12">
        <f t="shared" si="6"/>
        <v>-18.738010797535484</v>
      </c>
      <c r="Q5" s="12">
        <v>27.142857142857142</v>
      </c>
      <c r="R5" s="12">
        <v>24.705882352941178</v>
      </c>
      <c r="S5" s="13" t="s">
        <v>18</v>
      </c>
      <c r="T5" s="13" t="s">
        <v>72</v>
      </c>
      <c r="U5" s="12"/>
      <c r="V5" s="12"/>
      <c r="W5" s="13" t="s">
        <v>24</v>
      </c>
      <c r="X5" s="12">
        <v>67.599999999999994</v>
      </c>
      <c r="Y5" s="12">
        <v>0.85235394309437318</v>
      </c>
      <c r="Z5" s="12">
        <v>38.137694194212827</v>
      </c>
      <c r="AA5" s="12">
        <v>0.35952380952380952</v>
      </c>
    </row>
    <row r="6" spans="1:27">
      <c r="A6" s="1">
        <v>2006</v>
      </c>
      <c r="B6" s="1" t="s">
        <v>106</v>
      </c>
      <c r="C6" s="1" t="s">
        <v>107</v>
      </c>
      <c r="E6" s="1" t="s">
        <v>182</v>
      </c>
      <c r="F6" s="9">
        <v>25.4</v>
      </c>
      <c r="G6" s="9">
        <v>36.450000000000003</v>
      </c>
      <c r="H6" s="12">
        <v>17.63</v>
      </c>
      <c r="I6" s="12">
        <f t="shared" si="0"/>
        <v>18.102857142857143</v>
      </c>
      <c r="J6" s="12">
        <f t="shared" si="1"/>
        <v>32.922293844367012</v>
      </c>
      <c r="K6" s="12">
        <f t="shared" si="2"/>
        <v>14.274335749526237</v>
      </c>
      <c r="L6" s="12">
        <v>25.291544217687072</v>
      </c>
      <c r="M6" s="12">
        <f t="shared" si="3"/>
        <v>-7.6615442176870729</v>
      </c>
      <c r="N6" s="12">
        <f t="shared" si="4"/>
        <v>-0.4728571428571442</v>
      </c>
      <c r="O6" s="12">
        <f t="shared" si="5"/>
        <v>-15.292293844367013</v>
      </c>
      <c r="P6" s="12">
        <f t="shared" si="6"/>
        <v>3.3556642504737617</v>
      </c>
      <c r="Q6" s="12">
        <v>9.0476190476190474</v>
      </c>
      <c r="R6" s="12">
        <v>7.0481997677119628</v>
      </c>
      <c r="S6" s="13" t="s">
        <v>18</v>
      </c>
      <c r="T6" s="13" t="s">
        <v>108</v>
      </c>
      <c r="U6" s="12">
        <v>3600</v>
      </c>
      <c r="V6" s="12">
        <v>145000</v>
      </c>
      <c r="W6" s="13" t="s">
        <v>28</v>
      </c>
      <c r="X6" s="12">
        <v>56.32</v>
      </c>
      <c r="Y6" s="12">
        <v>0.82862347613898069</v>
      </c>
      <c r="Z6" s="12">
        <v>35.29697097074839</v>
      </c>
      <c r="AA6" s="12">
        <v>0.21739130434782608</v>
      </c>
    </row>
    <row r="7" spans="1:27">
      <c r="A7" s="1">
        <v>2008</v>
      </c>
      <c r="B7" s="1" t="s">
        <v>116</v>
      </c>
      <c r="C7" s="1" t="s">
        <v>117</v>
      </c>
      <c r="E7" s="1" t="s">
        <v>118</v>
      </c>
      <c r="F7" s="9">
        <v>26.9893</v>
      </c>
      <c r="G7" s="9">
        <v>36.760199999999998</v>
      </c>
      <c r="H7" s="12">
        <v>19.22</v>
      </c>
      <c r="I7" s="12">
        <f t="shared" si="0"/>
        <v>49.218800000000002</v>
      </c>
      <c r="J7" s="12">
        <f t="shared" si="1"/>
        <v>53.043599999999998</v>
      </c>
      <c r="K7" s="12">
        <f t="shared" si="2"/>
        <v>46.816323717674038</v>
      </c>
      <c r="L7" s="12">
        <v>29.263075839999999</v>
      </c>
      <c r="M7" s="12">
        <f t="shared" si="3"/>
        <v>-10.04307584</v>
      </c>
      <c r="N7" s="12">
        <f t="shared" si="4"/>
        <v>-29.998800000000003</v>
      </c>
      <c r="O7" s="12">
        <f t="shared" si="5"/>
        <v>-33.823599999999999</v>
      </c>
      <c r="P7" s="12">
        <f t="shared" si="6"/>
        <v>-27.596323717674039</v>
      </c>
      <c r="Q7" s="12">
        <v>37.08</v>
      </c>
      <c r="R7" s="12">
        <v>37.08</v>
      </c>
      <c r="S7" s="13" t="s">
        <v>18</v>
      </c>
      <c r="T7" s="13" t="s">
        <v>19</v>
      </c>
      <c r="U7" s="12"/>
      <c r="V7" s="12"/>
      <c r="W7" s="13" t="s">
        <v>58</v>
      </c>
      <c r="X7" s="12">
        <v>61.18</v>
      </c>
      <c r="Y7" s="12">
        <v>0.87781519539804453</v>
      </c>
      <c r="Z7" s="12">
        <v>27.150612012521151</v>
      </c>
      <c r="AA7" s="12">
        <v>6.1488673139158574E-2</v>
      </c>
    </row>
    <row r="8" spans="1:27">
      <c r="A8" s="1">
        <v>2004</v>
      </c>
      <c r="B8" s="1" t="s">
        <v>109</v>
      </c>
      <c r="C8" s="1" t="s">
        <v>110</v>
      </c>
      <c r="E8" s="1" t="s">
        <v>111</v>
      </c>
      <c r="F8" s="9">
        <v>-2.0609999999999999</v>
      </c>
      <c r="G8" s="9">
        <v>36.796799999999998</v>
      </c>
      <c r="H8" s="12">
        <v>18.45</v>
      </c>
      <c r="I8" s="12">
        <f t="shared" si="0"/>
        <v>34.281739130434786</v>
      </c>
      <c r="J8" s="12">
        <f t="shared" si="1"/>
        <v>41.610813570487487</v>
      </c>
      <c r="K8" s="12">
        <f t="shared" si="2"/>
        <v>34.732163047415412</v>
      </c>
      <c r="L8" s="12">
        <v>27.238876496534338</v>
      </c>
      <c r="M8" s="12">
        <f t="shared" si="3"/>
        <v>-8.7888764965343391</v>
      </c>
      <c r="N8" s="12">
        <f t="shared" si="4"/>
        <v>-15.831739130434787</v>
      </c>
      <c r="O8" s="12">
        <f t="shared" si="5"/>
        <v>-23.160813570487488</v>
      </c>
      <c r="P8" s="12">
        <f t="shared" si="6"/>
        <v>-16.282163047415413</v>
      </c>
      <c r="Q8" s="12">
        <v>23.623188405797102</v>
      </c>
      <c r="R8" s="12">
        <v>20.016139657444008</v>
      </c>
      <c r="S8" s="13" t="s">
        <v>18</v>
      </c>
      <c r="T8" s="13" t="s">
        <v>19</v>
      </c>
      <c r="U8" s="12"/>
      <c r="V8" s="12"/>
      <c r="W8" s="13" t="s">
        <v>36</v>
      </c>
      <c r="X8" s="12">
        <v>57</v>
      </c>
      <c r="Y8" s="12">
        <v>0.90524651965833614</v>
      </c>
      <c r="Z8" s="12">
        <v>40.546814562132852</v>
      </c>
      <c r="AA8" s="12">
        <v>0.14127423822714683</v>
      </c>
    </row>
    <row r="9" spans="1:27">
      <c r="A9" s="1">
        <v>1998</v>
      </c>
      <c r="B9" s="1" t="s">
        <v>165</v>
      </c>
      <c r="C9" s="1" t="s">
        <v>166</v>
      </c>
      <c r="E9" s="1" t="s">
        <v>167</v>
      </c>
      <c r="F9" s="9">
        <v>34.18</v>
      </c>
      <c r="G9" s="9">
        <v>38.130000000000003</v>
      </c>
      <c r="H9" s="12">
        <v>35.130000000000003</v>
      </c>
      <c r="I9" s="12">
        <f t="shared" si="0"/>
        <v>19.198275862068968</v>
      </c>
      <c r="J9" s="12">
        <f t="shared" si="1"/>
        <v>34.92310344827586</v>
      </c>
      <c r="K9" s="12">
        <f t="shared" si="2"/>
        <v>21.198137768826371</v>
      </c>
      <c r="L9" s="12">
        <v>25.415345541022592</v>
      </c>
      <c r="M9" s="12">
        <f t="shared" si="3"/>
        <v>9.7146544589774102</v>
      </c>
      <c r="N9" s="12">
        <f t="shared" si="4"/>
        <v>15.931724137931035</v>
      </c>
      <c r="O9" s="12">
        <f t="shared" si="5"/>
        <v>0.20689655172414234</v>
      </c>
      <c r="P9" s="12">
        <f t="shared" si="6"/>
        <v>13.931862231173632</v>
      </c>
      <c r="Q9" s="12">
        <v>10.03448275862069</v>
      </c>
      <c r="R9" s="12">
        <v>10.03448275862069</v>
      </c>
      <c r="S9" s="13" t="s">
        <v>18</v>
      </c>
      <c r="T9" s="13" t="s">
        <v>19</v>
      </c>
      <c r="U9" s="12">
        <v>7000000</v>
      </c>
      <c r="V9" s="12">
        <v>7000000</v>
      </c>
      <c r="W9" s="13" t="s">
        <v>24</v>
      </c>
      <c r="X9" s="12">
        <v>56.46</v>
      </c>
      <c r="Y9" s="12">
        <v>0.81834879655002846</v>
      </c>
      <c r="Z9" s="12">
        <v>41.879673984279293</v>
      </c>
      <c r="AA9" s="12">
        <v>7.903780068728522E-2</v>
      </c>
    </row>
    <row r="10" spans="1:27">
      <c r="A10" s="1">
        <v>1998</v>
      </c>
      <c r="B10" s="1" t="s">
        <v>312</v>
      </c>
      <c r="C10" s="1" t="s">
        <v>171</v>
      </c>
      <c r="D10" s="5">
        <v>200325</v>
      </c>
      <c r="E10" s="1" t="s">
        <v>172</v>
      </c>
      <c r="F10" s="9">
        <v>35.450000000000003</v>
      </c>
      <c r="G10" s="9">
        <v>38.53</v>
      </c>
      <c r="H10" s="12">
        <v>35.409999999999997</v>
      </c>
      <c r="I10" s="12">
        <f t="shared" si="0"/>
        <v>21.621461038961041</v>
      </c>
      <c r="J10" s="12">
        <f t="shared" si="1"/>
        <v>35.005059171597637</v>
      </c>
      <c r="K10" s="12">
        <f t="shared" si="2"/>
        <v>21.435620400303598</v>
      </c>
      <c r="L10" s="12">
        <v>25.693359561055825</v>
      </c>
      <c r="M10" s="12">
        <f t="shared" si="3"/>
        <v>9.7166404389441716</v>
      </c>
      <c r="N10" s="12">
        <f t="shared" si="4"/>
        <v>13.788538961038956</v>
      </c>
      <c r="O10" s="12">
        <f t="shared" si="5"/>
        <v>0.4049408284023599</v>
      </c>
      <c r="P10" s="12">
        <f t="shared" si="6"/>
        <v>13.974379599696398</v>
      </c>
      <c r="Q10" s="12">
        <v>12.217532467532468</v>
      </c>
      <c r="R10" s="12">
        <v>10.156804733727812</v>
      </c>
      <c r="S10" s="13" t="s">
        <v>18</v>
      </c>
      <c r="T10" s="13" t="s">
        <v>19</v>
      </c>
      <c r="U10" s="12"/>
      <c r="V10" s="12"/>
      <c r="W10" s="13" t="s">
        <v>28</v>
      </c>
      <c r="X10" s="12">
        <v>60.19</v>
      </c>
      <c r="Y10" s="12">
        <v>0.88999933159863476</v>
      </c>
      <c r="Z10" s="12">
        <v>44.548457958433971</v>
      </c>
      <c r="AA10" s="12">
        <v>7.2814243954291785E-2</v>
      </c>
    </row>
    <row r="11" spans="1:27">
      <c r="A11" s="1">
        <v>2000</v>
      </c>
      <c r="B11" s="1" t="s">
        <v>139</v>
      </c>
      <c r="C11" s="1" t="s">
        <v>140</v>
      </c>
      <c r="E11" s="1" t="s">
        <v>141</v>
      </c>
      <c r="F11" s="9">
        <v>26.756699999999999</v>
      </c>
      <c r="G11" s="9">
        <v>38.6706</v>
      </c>
      <c r="H11" s="12">
        <v>28.16</v>
      </c>
      <c r="I11" s="12">
        <f t="shared" si="0"/>
        <v>37.80613445378151</v>
      </c>
      <c r="J11" s="12">
        <f t="shared" si="1"/>
        <v>46.15487394957983</v>
      </c>
      <c r="K11" s="12">
        <f t="shared" si="2"/>
        <v>40.45144780841116</v>
      </c>
      <c r="L11" s="12">
        <v>27.696898354635969</v>
      </c>
      <c r="M11" s="12">
        <f t="shared" si="3"/>
        <v>0.46310164536403065</v>
      </c>
      <c r="N11" s="12">
        <f t="shared" si="4"/>
        <v>-9.6461344537815101</v>
      </c>
      <c r="O11" s="12">
        <f t="shared" si="5"/>
        <v>-17.99487394957983</v>
      </c>
      <c r="P11" s="12">
        <f t="shared" si="6"/>
        <v>-12.29144780841116</v>
      </c>
      <c r="Q11" s="12">
        <v>26.79831932773109</v>
      </c>
      <c r="R11" s="12">
        <v>26.79831932773109</v>
      </c>
      <c r="S11" s="13" t="s">
        <v>18</v>
      </c>
      <c r="T11" s="13" t="s">
        <v>142</v>
      </c>
      <c r="U11" s="12"/>
      <c r="V11" s="12"/>
      <c r="W11" s="13" t="s">
        <v>24</v>
      </c>
      <c r="X11" s="12">
        <v>56.64</v>
      </c>
      <c r="Y11" s="12">
        <v>0.69798249935410206</v>
      </c>
      <c r="Z11" s="12">
        <v>35.223383862862811</v>
      </c>
      <c r="AA11" s="12">
        <v>0.15459391658827218</v>
      </c>
    </row>
    <row r="12" spans="1:27">
      <c r="A12" s="1">
        <v>2007</v>
      </c>
      <c r="B12" s="1" t="s">
        <v>162</v>
      </c>
      <c r="C12" s="1" t="s">
        <v>163</v>
      </c>
      <c r="E12" s="1" t="s">
        <v>164</v>
      </c>
      <c r="F12" s="9">
        <v>28.82</v>
      </c>
      <c r="G12" s="9">
        <v>38.951000000000001</v>
      </c>
      <c r="H12" s="12">
        <v>34.94</v>
      </c>
      <c r="I12" s="12">
        <f t="shared" si="0"/>
        <v>28.704318181818181</v>
      </c>
      <c r="J12" s="12">
        <f t="shared" si="1"/>
        <v>39.944420289855074</v>
      </c>
      <c r="K12" s="12">
        <f t="shared" si="2"/>
        <v>32.131574178875326</v>
      </c>
      <c r="L12" s="12">
        <v>26.538769455922864</v>
      </c>
      <c r="M12" s="12">
        <f t="shared" si="3"/>
        <v>8.4012305440771335</v>
      </c>
      <c r="N12" s="12">
        <f t="shared" si="4"/>
        <v>6.235681818181817</v>
      </c>
      <c r="O12" s="12">
        <f t="shared" si="5"/>
        <v>-5.0044202898550765</v>
      </c>
      <c r="P12" s="12">
        <f t="shared" si="6"/>
        <v>2.808425821124672</v>
      </c>
      <c r="Q12" s="12">
        <v>18.598484848484848</v>
      </c>
      <c r="R12" s="12">
        <v>17.528985507246375</v>
      </c>
      <c r="S12" s="13" t="s">
        <v>18</v>
      </c>
      <c r="T12" s="13" t="s">
        <v>27</v>
      </c>
      <c r="U12" s="12"/>
      <c r="V12" s="12"/>
      <c r="W12" s="13" t="s">
        <v>24</v>
      </c>
      <c r="X12" s="12">
        <v>65.8</v>
      </c>
      <c r="Y12" s="12">
        <v>0.83716809434318906</v>
      </c>
      <c r="Z12" s="12">
        <v>25.097385227460489</v>
      </c>
      <c r="AA12" s="12">
        <v>0.39880774962742177</v>
      </c>
    </row>
    <row r="13" spans="1:27">
      <c r="A13" s="1">
        <v>2000</v>
      </c>
      <c r="B13" s="1" t="s">
        <v>139</v>
      </c>
      <c r="C13" s="1" t="s">
        <v>173</v>
      </c>
      <c r="E13" s="1" t="s">
        <v>315</v>
      </c>
      <c r="F13" s="9">
        <v>27</v>
      </c>
      <c r="G13" s="9">
        <v>39</v>
      </c>
      <c r="H13" s="12">
        <v>35.96</v>
      </c>
      <c r="I13" s="12">
        <f t="shared" si="0"/>
        <v>41.456521739130437</v>
      </c>
      <c r="J13" s="12">
        <f t="shared" si="1"/>
        <v>47.081818181818178</v>
      </c>
      <c r="K13" s="12">
        <f t="shared" si="2"/>
        <v>41.438069683744104</v>
      </c>
      <c r="L13" s="12">
        <v>28.184048015122872</v>
      </c>
      <c r="M13" s="12">
        <f t="shared" si="3"/>
        <v>7.7759519848771284</v>
      </c>
      <c r="N13" s="12">
        <f t="shared" si="4"/>
        <v>-5.4965217391304364</v>
      </c>
      <c r="O13" s="12">
        <f t="shared" si="5"/>
        <v>-11.121818181818178</v>
      </c>
      <c r="P13" s="12">
        <f t="shared" si="6"/>
        <v>-5.4780696837441027</v>
      </c>
      <c r="Q13" s="12">
        <v>30.086956521739129</v>
      </c>
      <c r="R13" s="12">
        <v>28.181818181818183</v>
      </c>
      <c r="S13" s="13" t="s">
        <v>18</v>
      </c>
      <c r="T13" s="13" t="s">
        <v>19</v>
      </c>
      <c r="U13" s="12"/>
      <c r="V13" s="12"/>
      <c r="W13" s="13" t="s">
        <v>24</v>
      </c>
      <c r="X13" s="12">
        <v>60.62</v>
      </c>
      <c r="Y13" s="12">
        <v>0.80696446786203935</v>
      </c>
      <c r="Z13" s="12">
        <v>42.568899815922443</v>
      </c>
      <c r="AA13" s="12">
        <v>0.11007545494895696</v>
      </c>
    </row>
    <row r="14" spans="1:27">
      <c r="A14" s="1">
        <v>1997</v>
      </c>
      <c r="B14" s="1" t="s">
        <v>131</v>
      </c>
      <c r="C14" s="1" t="s">
        <v>132</v>
      </c>
      <c r="E14" s="1" t="s">
        <v>133</v>
      </c>
      <c r="F14" s="9">
        <v>9.1</v>
      </c>
      <c r="G14" s="9">
        <v>39.06</v>
      </c>
      <c r="H14" s="12">
        <v>27.72</v>
      </c>
      <c r="I14" s="12">
        <f t="shared" si="0"/>
        <v>36.83461538461539</v>
      </c>
      <c r="J14" s="12">
        <f t="shared" si="1"/>
        <v>42.353749999999998</v>
      </c>
      <c r="K14" s="12">
        <f t="shared" si="2"/>
        <v>35.788960595567467</v>
      </c>
      <c r="L14" s="12">
        <v>27.569434319526625</v>
      </c>
      <c r="M14" s="12">
        <f t="shared" si="3"/>
        <v>0.15056568047337393</v>
      </c>
      <c r="N14" s="12">
        <f t="shared" si="4"/>
        <v>-9.1146153846153908</v>
      </c>
      <c r="O14" s="12">
        <f t="shared" si="5"/>
        <v>-14.633749999999999</v>
      </c>
      <c r="P14" s="12">
        <f t="shared" si="6"/>
        <v>-8.0689605955674679</v>
      </c>
      <c r="Q14" s="12">
        <v>25.923076923076923</v>
      </c>
      <c r="R14" s="12">
        <v>21.125</v>
      </c>
      <c r="S14" s="13" t="s">
        <v>18</v>
      </c>
      <c r="T14" s="13" t="s">
        <v>19</v>
      </c>
      <c r="U14" s="12"/>
      <c r="V14" s="12"/>
      <c r="W14" s="13" t="s">
        <v>20</v>
      </c>
      <c r="X14" s="12">
        <v>59.66</v>
      </c>
      <c r="Y14" s="12">
        <v>0.92431629260820791</v>
      </c>
      <c r="Z14" s="12">
        <v>37.228385914311907</v>
      </c>
      <c r="AA14" s="12">
        <v>0.21005917159763313</v>
      </c>
    </row>
    <row r="15" spans="1:27">
      <c r="A15" s="1">
        <v>2000</v>
      </c>
      <c r="B15" s="1" t="s">
        <v>139</v>
      </c>
      <c r="C15" s="1" t="s">
        <v>153</v>
      </c>
      <c r="E15" s="1" t="s">
        <v>154</v>
      </c>
      <c r="F15" s="9">
        <v>26.6952</v>
      </c>
      <c r="G15" s="9">
        <v>39.320799999999998</v>
      </c>
      <c r="H15" s="12">
        <v>30.76</v>
      </c>
      <c r="I15" s="12">
        <f t="shared" si="0"/>
        <v>63.145741626794269</v>
      </c>
      <c r="J15" s="12">
        <f t="shared" si="1"/>
        <v>52.871952380952379</v>
      </c>
      <c r="K15" s="12">
        <f t="shared" si="2"/>
        <v>46.680434824274712</v>
      </c>
      <c r="L15" s="12">
        <v>31.346145770472287</v>
      </c>
      <c r="M15" s="12">
        <f t="shared" si="3"/>
        <v>-0.58614577047228522</v>
      </c>
      <c r="N15" s="12">
        <f t="shared" si="4"/>
        <v>-32.385741626794271</v>
      </c>
      <c r="O15" s="12">
        <f t="shared" si="5"/>
        <v>-22.111952380952378</v>
      </c>
      <c r="P15" s="12">
        <f t="shared" si="6"/>
        <v>-15.920434824274711</v>
      </c>
      <c r="Q15" s="12">
        <v>49.626794258373209</v>
      </c>
      <c r="R15" s="12">
        <v>36.823809523809523</v>
      </c>
      <c r="S15" s="13" t="s">
        <v>18</v>
      </c>
      <c r="T15" s="13" t="s">
        <v>115</v>
      </c>
      <c r="U15" s="12"/>
      <c r="V15" s="12"/>
      <c r="W15" s="13" t="s">
        <v>24</v>
      </c>
      <c r="X15" s="12">
        <v>59.8</v>
      </c>
      <c r="Y15" s="12">
        <v>0.84613918871296268</v>
      </c>
      <c r="Z15" s="12">
        <v>41.823418559523759</v>
      </c>
      <c r="AA15" s="12">
        <v>0.16216216216216217</v>
      </c>
    </row>
    <row r="16" spans="1:27">
      <c r="A16" s="1">
        <v>2005</v>
      </c>
      <c r="B16" s="1" t="s">
        <v>313</v>
      </c>
      <c r="C16" s="1" t="s">
        <v>180</v>
      </c>
      <c r="E16" s="1" t="s">
        <v>181</v>
      </c>
      <c r="F16" s="9">
        <v>28.1632</v>
      </c>
      <c r="G16" s="9">
        <v>39.4377</v>
      </c>
      <c r="H16" s="12">
        <v>37.56</v>
      </c>
      <c r="I16" s="12">
        <f t="shared" si="0"/>
        <v>30.704000000000001</v>
      </c>
      <c r="J16" s="12">
        <f t="shared" si="1"/>
        <v>41.032095238095238</v>
      </c>
      <c r="K16" s="12">
        <f t="shared" si="2"/>
        <v>33.867569976456522</v>
      </c>
      <c r="L16" s="12">
        <v>26.786296</v>
      </c>
      <c r="M16" s="12">
        <f t="shared" si="3"/>
        <v>10.773704000000002</v>
      </c>
      <c r="N16" s="12">
        <f t="shared" si="4"/>
        <v>6.8560000000000016</v>
      </c>
      <c r="O16" s="12">
        <f t="shared" si="5"/>
        <v>-3.4720952380952355</v>
      </c>
      <c r="P16" s="12">
        <f t="shared" si="6"/>
        <v>3.6924300235434799</v>
      </c>
      <c r="Q16" s="12">
        <v>20.399999999999999</v>
      </c>
      <c r="R16" s="12">
        <v>19.152380952380952</v>
      </c>
      <c r="S16" s="13" t="s">
        <v>18</v>
      </c>
      <c r="T16" s="13" t="s">
        <v>19</v>
      </c>
      <c r="U16" s="12">
        <v>23000000</v>
      </c>
      <c r="V16" s="12">
        <v>23000000</v>
      </c>
      <c r="W16" s="13" t="s">
        <v>24</v>
      </c>
      <c r="X16" s="12">
        <v>59.29</v>
      </c>
      <c r="Y16" s="12">
        <v>0.98392564852153708</v>
      </c>
      <c r="Z16" s="12">
        <v>31.809399448604452</v>
      </c>
      <c r="AA16" s="12">
        <v>0.35490196078431374</v>
      </c>
    </row>
    <row r="17" spans="1:27">
      <c r="A17" s="1">
        <v>1997</v>
      </c>
      <c r="B17" s="1" t="s">
        <v>134</v>
      </c>
      <c r="C17" s="1" t="s">
        <v>135</v>
      </c>
      <c r="E17" s="1" t="s">
        <v>133</v>
      </c>
      <c r="F17" s="9">
        <v>8.8699999999999992</v>
      </c>
      <c r="G17" s="9">
        <v>39.630000000000003</v>
      </c>
      <c r="H17" s="12">
        <v>27.84</v>
      </c>
      <c r="I17" s="12">
        <f t="shared" si="0"/>
        <v>19.947741935483872</v>
      </c>
      <c r="J17" s="12">
        <f t="shared" si="1"/>
        <v>33.891791187739464</v>
      </c>
      <c r="K17" s="12">
        <f t="shared" si="2"/>
        <v>17.934250194303814</v>
      </c>
      <c r="L17" s="12">
        <v>25.500721540062433</v>
      </c>
      <c r="M17" s="12">
        <f t="shared" si="3"/>
        <v>2.3392784599375673</v>
      </c>
      <c r="N17" s="12">
        <f t="shared" si="4"/>
        <v>7.8922580645161275</v>
      </c>
      <c r="O17" s="12">
        <f t="shared" si="5"/>
        <v>-6.0517911877394646</v>
      </c>
      <c r="P17" s="12">
        <f t="shared" si="6"/>
        <v>9.9057498056961855</v>
      </c>
      <c r="Q17" s="12">
        <v>10.709677419354838</v>
      </c>
      <c r="R17" s="12">
        <v>8.4952107279693472</v>
      </c>
      <c r="S17" s="13" t="s">
        <v>18</v>
      </c>
      <c r="T17" s="13" t="s">
        <v>19</v>
      </c>
      <c r="U17" s="12">
        <v>18000000</v>
      </c>
      <c r="V17" s="12">
        <v>18000000</v>
      </c>
      <c r="W17" s="13" t="s">
        <v>20</v>
      </c>
      <c r="X17" s="12">
        <v>56.1</v>
      </c>
      <c r="Y17" s="12">
        <v>0.81691194085307584</v>
      </c>
      <c r="Z17" s="12">
        <v>42.134793632546817</v>
      </c>
      <c r="AA17" s="12">
        <v>0.19277108433734941</v>
      </c>
    </row>
    <row r="18" spans="1:27">
      <c r="A18" s="1">
        <v>2007</v>
      </c>
      <c r="B18" s="1" t="s">
        <v>174</v>
      </c>
      <c r="C18" s="1" t="s">
        <v>175</v>
      </c>
      <c r="E18" s="1" t="s">
        <v>176</v>
      </c>
      <c r="F18" s="9">
        <v>32.479999999999997</v>
      </c>
      <c r="G18" s="9">
        <v>39.78</v>
      </c>
      <c r="H18" s="12">
        <v>35.97</v>
      </c>
      <c r="I18" s="12">
        <f t="shared" si="0"/>
        <v>97.610599600266497</v>
      </c>
      <c r="J18" s="12">
        <f t="shared" si="1"/>
        <v>79.615196020561669</v>
      </c>
      <c r="K18" s="12">
        <f t="shared" si="2"/>
        <v>61.07206222064508</v>
      </c>
      <c r="L18" s="12">
        <v>37.313279690510569</v>
      </c>
      <c r="M18" s="12">
        <f t="shared" si="3"/>
        <v>-1.3432796905105704</v>
      </c>
      <c r="N18" s="12">
        <f t="shared" si="4"/>
        <v>-61.640599600266498</v>
      </c>
      <c r="O18" s="12">
        <f t="shared" si="5"/>
        <v>-43.64519602056167</v>
      </c>
      <c r="P18" s="12">
        <f t="shared" si="6"/>
        <v>-25.102062220645081</v>
      </c>
      <c r="Q18" s="12">
        <v>80.676215856095936</v>
      </c>
      <c r="R18" s="12">
        <v>76.739098538151737</v>
      </c>
      <c r="S18" s="13" t="s">
        <v>18</v>
      </c>
      <c r="T18" s="13" t="s">
        <v>19</v>
      </c>
      <c r="U18" s="12"/>
      <c r="V18" s="12"/>
      <c r="W18" s="13" t="s">
        <v>24</v>
      </c>
      <c r="X18" s="12">
        <v>60.05</v>
      </c>
      <c r="Y18" s="12">
        <v>0.93940360054926186</v>
      </c>
      <c r="Z18" s="12">
        <v>30.980092201601728</v>
      </c>
      <c r="AA18" s="12">
        <v>4.6137330195301203E-2</v>
      </c>
    </row>
    <row r="19" spans="1:27">
      <c r="A19" s="1">
        <v>1997</v>
      </c>
      <c r="B19" s="1" t="s">
        <v>177</v>
      </c>
      <c r="C19" s="1" t="s">
        <v>314</v>
      </c>
      <c r="E19" s="1" t="s">
        <v>178</v>
      </c>
      <c r="F19" s="9">
        <v>32</v>
      </c>
      <c r="G19" s="9">
        <v>40.200000000000003</v>
      </c>
      <c r="H19" s="12">
        <v>36</v>
      </c>
      <c r="I19" s="12">
        <f t="shared" si="0"/>
        <v>62.949500000000008</v>
      </c>
      <c r="J19" s="12">
        <f t="shared" si="1"/>
        <v>52.50611111111111</v>
      </c>
      <c r="K19" s="12">
        <f t="shared" si="2"/>
        <v>46.387625279053225</v>
      </c>
      <c r="L19" s="12">
        <v>31.315481499999997</v>
      </c>
      <c r="M19" s="12">
        <f t="shared" si="3"/>
        <v>4.6845185000000029</v>
      </c>
      <c r="N19" s="12">
        <f t="shared" si="4"/>
        <v>-26.949500000000008</v>
      </c>
      <c r="O19" s="12">
        <f t="shared" si="5"/>
        <v>-16.50611111111111</v>
      </c>
      <c r="P19" s="12">
        <f t="shared" si="6"/>
        <v>-10.387625279053225</v>
      </c>
      <c r="Q19" s="12">
        <v>49.45</v>
      </c>
      <c r="R19" s="12">
        <v>36.277777777777779</v>
      </c>
      <c r="S19" s="13" t="s">
        <v>18</v>
      </c>
      <c r="T19" s="13" t="s">
        <v>179</v>
      </c>
      <c r="U19" s="12"/>
      <c r="V19" s="12"/>
      <c r="W19" s="13" t="s">
        <v>24</v>
      </c>
      <c r="X19" s="12">
        <v>64.61</v>
      </c>
      <c r="Y19" s="12">
        <v>0.93273554496956068</v>
      </c>
      <c r="Z19" s="12">
        <v>44.974609243809766</v>
      </c>
      <c r="AA19" s="12">
        <v>0.22572815533980584</v>
      </c>
    </row>
    <row r="20" spans="1:27">
      <c r="A20" s="1">
        <v>1997</v>
      </c>
      <c r="B20" s="1" t="s">
        <v>136</v>
      </c>
      <c r="C20" s="1" t="s">
        <v>137</v>
      </c>
      <c r="E20" s="1" t="s">
        <v>138</v>
      </c>
      <c r="F20" s="9">
        <v>8.65</v>
      </c>
      <c r="G20" s="9">
        <v>40.299999999999997</v>
      </c>
      <c r="H20" s="12">
        <v>27.98</v>
      </c>
      <c r="I20" s="12">
        <f t="shared" si="0"/>
        <v>45.800000000000004</v>
      </c>
      <c r="J20" s="12">
        <f t="shared" si="1"/>
        <v>38.550064285714285</v>
      </c>
      <c r="K20" s="12">
        <f t="shared" si="2"/>
        <v>29.654417830399034</v>
      </c>
      <c r="L20" s="12">
        <v>28.7806</v>
      </c>
      <c r="M20" s="12">
        <f t="shared" si="3"/>
        <v>-0.80059999999999931</v>
      </c>
      <c r="N20" s="12">
        <f t="shared" si="4"/>
        <v>-17.820000000000004</v>
      </c>
      <c r="O20" s="12">
        <f t="shared" si="5"/>
        <v>-10.570064285714285</v>
      </c>
      <c r="P20" s="12">
        <f t="shared" si="6"/>
        <v>-1.6744178303990331</v>
      </c>
      <c r="Q20" s="12">
        <v>34</v>
      </c>
      <c r="R20" s="12">
        <v>15.447857142857142</v>
      </c>
      <c r="S20" s="13" t="s">
        <v>18</v>
      </c>
      <c r="T20" s="13" t="s">
        <v>19</v>
      </c>
      <c r="U20" s="12">
        <v>21000000</v>
      </c>
      <c r="V20" s="12">
        <v>21000000</v>
      </c>
      <c r="W20" s="13" t="s">
        <v>20</v>
      </c>
      <c r="X20" s="12">
        <v>57.35</v>
      </c>
      <c r="Y20" s="12">
        <v>0.91116007510725328</v>
      </c>
      <c r="Z20" s="12">
        <v>43.234117327530868</v>
      </c>
      <c r="AA20" s="12">
        <v>0.20679886685552407</v>
      </c>
    </row>
    <row r="21" spans="1:27">
      <c r="A21" s="1">
        <v>1998</v>
      </c>
      <c r="B21" s="1" t="s">
        <v>146</v>
      </c>
      <c r="C21" s="1" t="s">
        <v>147</v>
      </c>
      <c r="E21" s="1" t="s">
        <v>148</v>
      </c>
      <c r="F21" s="9">
        <v>26.9</v>
      </c>
      <c r="G21" s="9">
        <v>40.716700000000003</v>
      </c>
      <c r="H21" s="12">
        <v>28.88</v>
      </c>
      <c r="I21" s="12">
        <f t="shared" si="0"/>
        <v>60.322500000000012</v>
      </c>
      <c r="J21" s="12">
        <f t="shared" si="1"/>
        <v>48.467500000000001</v>
      </c>
      <c r="K21" s="12">
        <f t="shared" si="2"/>
        <v>42.826125215746274</v>
      </c>
      <c r="L21" s="12">
        <v>30.908604166666667</v>
      </c>
      <c r="M21" s="12">
        <f t="shared" si="3"/>
        <v>-2.0286041666666677</v>
      </c>
      <c r="N21" s="12">
        <f t="shared" si="4"/>
        <v>-31.442500000000013</v>
      </c>
      <c r="O21" s="12">
        <f t="shared" si="5"/>
        <v>-19.587500000000002</v>
      </c>
      <c r="P21" s="12">
        <f t="shared" si="6"/>
        <v>-13.946125215746275</v>
      </c>
      <c r="Q21" s="12">
        <v>47.083333333333336</v>
      </c>
      <c r="R21" s="12">
        <v>30.250000000000004</v>
      </c>
      <c r="S21" s="13" t="s">
        <v>18</v>
      </c>
      <c r="T21" s="13" t="s">
        <v>19</v>
      </c>
      <c r="U21" s="12"/>
      <c r="V21" s="12"/>
      <c r="W21" s="13" t="s">
        <v>24</v>
      </c>
      <c r="X21" s="12">
        <v>58.47</v>
      </c>
      <c r="Y21" s="12">
        <v>0.82402954884507962</v>
      </c>
      <c r="Z21" s="12">
        <v>42.386112674215767</v>
      </c>
      <c r="AA21" s="12">
        <v>0.15725190839694655</v>
      </c>
    </row>
    <row r="22" spans="1:27">
      <c r="A22" s="1">
        <v>2008</v>
      </c>
      <c r="B22" s="1" t="s">
        <v>122</v>
      </c>
      <c r="C22" s="1" t="s">
        <v>123</v>
      </c>
      <c r="E22" s="1" t="s">
        <v>124</v>
      </c>
      <c r="F22" s="9">
        <v>37.090000000000003</v>
      </c>
      <c r="G22" s="9">
        <v>41.06</v>
      </c>
      <c r="H22" s="12">
        <v>25.14</v>
      </c>
      <c r="I22" s="12">
        <f t="shared" si="0"/>
        <v>116.37750000000001</v>
      </c>
      <c r="J22" s="12">
        <f t="shared" si="1"/>
        <v>38.757575757575758</v>
      </c>
      <c r="K22" s="12">
        <f t="shared" si="2"/>
        <v>30.043496502136264</v>
      </c>
      <c r="L22" s="12">
        <v>41.049004166666663</v>
      </c>
      <c r="M22" s="12">
        <f t="shared" si="3"/>
        <v>-15.909004166666662</v>
      </c>
      <c r="N22" s="12">
        <f t="shared" si="4"/>
        <v>-91.237500000000011</v>
      </c>
      <c r="O22" s="12">
        <f t="shared" si="5"/>
        <v>-13.617575757575757</v>
      </c>
      <c r="P22" s="12">
        <f t="shared" si="6"/>
        <v>-4.9034965021362638</v>
      </c>
      <c r="Q22" s="12">
        <v>97.583333333333329</v>
      </c>
      <c r="R22" s="12">
        <v>15.757575757575758</v>
      </c>
      <c r="S22" s="13" t="s">
        <v>18</v>
      </c>
      <c r="T22" s="13" t="s">
        <v>19</v>
      </c>
      <c r="U22" s="12"/>
      <c r="V22" s="12"/>
      <c r="W22" s="13" t="s">
        <v>20</v>
      </c>
      <c r="X22" s="12">
        <v>62.91</v>
      </c>
      <c r="Y22" s="12">
        <v>0.92311509024666594</v>
      </c>
      <c r="Z22" s="12">
        <v>44.64041113952819</v>
      </c>
      <c r="AA22" s="12">
        <v>4.1844577284372332E-2</v>
      </c>
    </row>
    <row r="23" spans="1:27">
      <c r="A23" s="1">
        <v>2017</v>
      </c>
      <c r="B23" s="1" t="s">
        <v>159</v>
      </c>
      <c r="C23" s="1" t="s">
        <v>160</v>
      </c>
      <c r="E23" s="1" t="s">
        <v>161</v>
      </c>
      <c r="F23" s="9">
        <v>7</v>
      </c>
      <c r="G23" s="9">
        <v>44</v>
      </c>
      <c r="H23" s="12">
        <v>33.81</v>
      </c>
      <c r="I23" s="12">
        <f t="shared" si="0"/>
        <v>31.358615384615391</v>
      </c>
      <c r="J23" s="12">
        <f t="shared" si="1"/>
        <v>40.138733031674207</v>
      </c>
      <c r="K23" s="12">
        <f t="shared" si="2"/>
        <v>32.453204930553838</v>
      </c>
      <c r="L23" s="12">
        <v>26.868172370808676</v>
      </c>
      <c r="M23" s="12">
        <f t="shared" si="3"/>
        <v>6.9418276291913266</v>
      </c>
      <c r="N23" s="12">
        <f t="shared" si="4"/>
        <v>2.4513846153846117</v>
      </c>
      <c r="O23" s="12">
        <f t="shared" si="5"/>
        <v>-6.3287330316742043</v>
      </c>
      <c r="P23" s="12">
        <f t="shared" si="6"/>
        <v>1.3567950694461643</v>
      </c>
      <c r="Q23" s="12">
        <v>20.98974358974359</v>
      </c>
      <c r="R23" s="12">
        <v>17.819004524886878</v>
      </c>
      <c r="S23" s="13" t="s">
        <v>18</v>
      </c>
      <c r="T23" s="13" t="s">
        <v>19</v>
      </c>
      <c r="U23" s="12"/>
      <c r="V23" s="12"/>
      <c r="W23" s="13" t="s">
        <v>20</v>
      </c>
      <c r="X23" s="12">
        <v>59.4288205798997</v>
      </c>
      <c r="Y23" s="12">
        <v>0.79396815010178623</v>
      </c>
      <c r="Z23" s="12">
        <v>31.690835415810962</v>
      </c>
      <c r="AA23" s="12">
        <v>0.11828214971209212</v>
      </c>
    </row>
    <row r="24" spans="1:27">
      <c r="A24" s="1">
        <v>1984</v>
      </c>
      <c r="B24" s="1" t="s">
        <v>143</v>
      </c>
      <c r="C24" s="1" t="s">
        <v>144</v>
      </c>
      <c r="E24" s="1" t="s">
        <v>145</v>
      </c>
      <c r="F24" s="9">
        <v>3</v>
      </c>
      <c r="G24" s="9">
        <v>44.6</v>
      </c>
      <c r="H24" s="12">
        <v>28.53</v>
      </c>
      <c r="I24" s="12">
        <f t="shared" si="0"/>
        <v>40.963571428571434</v>
      </c>
      <c r="J24" s="12">
        <f t="shared" si="1"/>
        <v>42.563124999999999</v>
      </c>
      <c r="K24" s="12">
        <f t="shared" si="2"/>
        <v>36.07677780855272</v>
      </c>
      <c r="L24" s="12">
        <v>28.117505102040816</v>
      </c>
      <c r="M24" s="12">
        <f t="shared" si="3"/>
        <v>0.41249489795918493</v>
      </c>
      <c r="N24" s="12">
        <f t="shared" si="4"/>
        <v>-12.433571428571433</v>
      </c>
      <c r="O24" s="12">
        <f t="shared" si="5"/>
        <v>-14.033124999999998</v>
      </c>
      <c r="P24" s="12">
        <f t="shared" si="6"/>
        <v>-7.5467778085527186</v>
      </c>
      <c r="Q24" s="12">
        <v>29.642857142857142</v>
      </c>
      <c r="R24" s="12">
        <v>21.4375</v>
      </c>
      <c r="S24" s="13" t="s">
        <v>18</v>
      </c>
      <c r="T24" s="13" t="s">
        <v>115</v>
      </c>
      <c r="U24" s="12">
        <v>7500000</v>
      </c>
      <c r="V24" s="12"/>
      <c r="W24" s="13" t="s">
        <v>20</v>
      </c>
      <c r="X24" s="12">
        <v>56.56</v>
      </c>
      <c r="Y24" s="12">
        <v>0.82691835756358079</v>
      </c>
      <c r="Z24" s="12">
        <v>44.28566358921104</v>
      </c>
      <c r="AA24" s="12">
        <v>0.13707165109034267</v>
      </c>
    </row>
    <row r="25" spans="1:27">
      <c r="A25" s="1">
        <v>2001</v>
      </c>
      <c r="B25" s="1" t="s">
        <v>129</v>
      </c>
      <c r="C25" s="1" t="s">
        <v>130</v>
      </c>
      <c r="E25" s="1" t="s">
        <v>127</v>
      </c>
      <c r="F25" s="9">
        <v>2.65</v>
      </c>
      <c r="G25" s="9">
        <v>45.07</v>
      </c>
      <c r="H25" s="12">
        <v>27.62</v>
      </c>
      <c r="I25" s="12">
        <f t="shared" si="0"/>
        <v>30.428607594936715</v>
      </c>
      <c r="J25" s="12">
        <f t="shared" si="1"/>
        <v>39.821679726743014</v>
      </c>
      <c r="K25" s="12">
        <f t="shared" si="2"/>
        <v>31.925657302471883</v>
      </c>
      <c r="L25" s="12">
        <v>26.751975869251723</v>
      </c>
      <c r="M25" s="12">
        <f t="shared" si="3"/>
        <v>0.86802413074827811</v>
      </c>
      <c r="N25" s="12">
        <f t="shared" si="4"/>
        <v>-2.8086075949367135</v>
      </c>
      <c r="O25" s="12">
        <f t="shared" si="5"/>
        <v>-12.201679726743013</v>
      </c>
      <c r="P25" s="12">
        <f t="shared" si="6"/>
        <v>-4.3056573024718823</v>
      </c>
      <c r="Q25" s="12">
        <v>20.151898734177216</v>
      </c>
      <c r="R25" s="12">
        <v>17.345790636929877</v>
      </c>
      <c r="S25" s="13" t="s">
        <v>18</v>
      </c>
      <c r="T25" s="13" t="s">
        <v>115</v>
      </c>
      <c r="U25" s="12">
        <v>8000000</v>
      </c>
      <c r="V25" s="12">
        <v>9500000</v>
      </c>
      <c r="W25" s="13" t="s">
        <v>24</v>
      </c>
      <c r="X25" s="12">
        <v>58.29</v>
      </c>
      <c r="Y25" s="12">
        <v>0.81473301105675533</v>
      </c>
      <c r="Z25" s="12">
        <v>36.819275116655447</v>
      </c>
      <c r="AA25" s="12">
        <v>0.12688442211055276</v>
      </c>
    </row>
    <row r="26" spans="1:27">
      <c r="A26" s="1">
        <v>1999</v>
      </c>
      <c r="B26" s="1" t="s">
        <v>155</v>
      </c>
      <c r="C26" s="1" t="s">
        <v>156</v>
      </c>
      <c r="E26" s="1" t="s">
        <v>157</v>
      </c>
      <c r="F26" s="9">
        <v>11.7</v>
      </c>
      <c r="G26" s="9">
        <v>45.3</v>
      </c>
      <c r="H26" s="12">
        <v>33.700000000000003</v>
      </c>
      <c r="I26" s="12">
        <f t="shared" si="0"/>
        <v>30.938333333333333</v>
      </c>
      <c r="J26" s="12">
        <f t="shared" si="1"/>
        <v>41.887142857142855</v>
      </c>
      <c r="K26" s="12">
        <f t="shared" si="2"/>
        <v>35.131915831610044</v>
      </c>
      <c r="L26" s="12">
        <v>26.815557407407407</v>
      </c>
      <c r="M26" s="12">
        <f t="shared" si="3"/>
        <v>6.8844425925925954</v>
      </c>
      <c r="N26" s="12">
        <f t="shared" si="4"/>
        <v>2.7616666666666703</v>
      </c>
      <c r="O26" s="12">
        <f t="shared" si="5"/>
        <v>-8.1871428571428524</v>
      </c>
      <c r="P26" s="12">
        <f t="shared" si="6"/>
        <v>-1.4319158316100413</v>
      </c>
      <c r="Q26" s="12">
        <v>20.611111111111111</v>
      </c>
      <c r="R26" s="12">
        <v>20.428571428571427</v>
      </c>
      <c r="S26" s="13" t="s">
        <v>18</v>
      </c>
      <c r="T26" s="13" t="s">
        <v>158</v>
      </c>
      <c r="U26" s="12"/>
      <c r="V26" s="12"/>
      <c r="W26" s="13" t="s">
        <v>36</v>
      </c>
      <c r="X26" s="12">
        <v>57.59</v>
      </c>
      <c r="Y26" s="12">
        <v>0.76682890066258214</v>
      </c>
      <c r="Z26" s="12">
        <v>41.591662564844519</v>
      </c>
      <c r="AA26" s="12">
        <v>0.12307692307692308</v>
      </c>
    </row>
    <row r="27" spans="1:27">
      <c r="A27" s="1">
        <v>1999</v>
      </c>
      <c r="B27" s="1" t="s">
        <v>125</v>
      </c>
      <c r="C27" s="1" t="s">
        <v>126</v>
      </c>
      <c r="E27" s="1" t="s">
        <v>127</v>
      </c>
      <c r="F27" s="9">
        <v>3.17</v>
      </c>
      <c r="G27" s="9">
        <v>45.58</v>
      </c>
      <c r="H27" s="12">
        <v>26.43</v>
      </c>
      <c r="I27" s="12">
        <f t="shared" si="0"/>
        <v>43.518333333333338</v>
      </c>
      <c r="J27" s="12">
        <f t="shared" si="1"/>
        <v>41.589786585365857</v>
      </c>
      <c r="K27" s="12">
        <f t="shared" si="2"/>
        <v>34.70140784114767</v>
      </c>
      <c r="L27" s="12">
        <v>28.464935185185183</v>
      </c>
      <c r="M27" s="12">
        <f t="shared" si="3"/>
        <v>-2.0349351851851836</v>
      </c>
      <c r="N27" s="12">
        <f t="shared" si="4"/>
        <v>-17.088333333333338</v>
      </c>
      <c r="O27" s="12">
        <f t="shared" si="5"/>
        <v>-15.159786585365858</v>
      </c>
      <c r="P27" s="12">
        <f t="shared" si="6"/>
        <v>-8.2714078411476706</v>
      </c>
      <c r="Q27" s="12">
        <v>31.944444444444443</v>
      </c>
      <c r="R27" s="12">
        <v>19.984756097560975</v>
      </c>
      <c r="S27" s="13" t="s">
        <v>18</v>
      </c>
      <c r="T27" s="13" t="s">
        <v>128</v>
      </c>
      <c r="U27" s="12"/>
      <c r="V27" s="12"/>
      <c r="W27" s="13" t="s">
        <v>20</v>
      </c>
      <c r="X27" s="12">
        <v>57.09</v>
      </c>
      <c r="Y27" s="12">
        <v>0.86429110624794059</v>
      </c>
      <c r="Z27" s="12">
        <v>43.769444891337052</v>
      </c>
      <c r="AA27" s="12">
        <v>0.3215077605321508</v>
      </c>
    </row>
    <row r="28" spans="1:27">
      <c r="A28" s="1">
        <v>2020</v>
      </c>
      <c r="B28" s="1" t="s">
        <v>168</v>
      </c>
      <c r="C28" s="1" t="s">
        <v>169</v>
      </c>
      <c r="E28" s="1" t="s">
        <v>170</v>
      </c>
      <c r="F28" s="9">
        <v>15.477499999999999</v>
      </c>
      <c r="G28" s="9">
        <v>46.451099999999997</v>
      </c>
      <c r="H28" s="12">
        <v>35.22</v>
      </c>
      <c r="I28" s="12">
        <f t="shared" si="0"/>
        <v>87.662857142857149</v>
      </c>
      <c r="J28" s="12">
        <f t="shared" si="1"/>
        <v>56.754342105263156</v>
      </c>
      <c r="K28" s="12">
        <f t="shared" si="2"/>
        <v>49.544816946145971</v>
      </c>
      <c r="L28" s="12">
        <v>35.472191836734694</v>
      </c>
      <c r="M28" s="12">
        <f t="shared" si="3"/>
        <v>-0.25219183673469558</v>
      </c>
      <c r="N28" s="12">
        <f t="shared" si="4"/>
        <v>-52.44285714285715</v>
      </c>
      <c r="O28" s="12">
        <f t="shared" si="5"/>
        <v>-21.534342105263157</v>
      </c>
      <c r="P28" s="12">
        <f t="shared" si="6"/>
        <v>-14.324816946145972</v>
      </c>
      <c r="Q28" s="12">
        <v>71.714285714285708</v>
      </c>
      <c r="R28" s="12">
        <v>42.618421052631575</v>
      </c>
      <c r="S28" s="13" t="s">
        <v>22</v>
      </c>
      <c r="T28" s="13" t="s">
        <v>72</v>
      </c>
      <c r="U28" s="12"/>
      <c r="V28" s="12"/>
      <c r="W28" s="13" t="s">
        <v>24</v>
      </c>
      <c r="X28" s="12">
        <v>65.62</v>
      </c>
      <c r="Y28" s="12">
        <v>0.98547858702005686</v>
      </c>
      <c r="Z28" s="12">
        <v>41.927406346921643</v>
      </c>
      <c r="AA28" s="12">
        <v>9.8752598752598758E-2</v>
      </c>
    </row>
    <row r="29" spans="1:27">
      <c r="F29" s="9"/>
      <c r="G29" s="9"/>
      <c r="H29" s="12"/>
      <c r="I29" s="12"/>
      <c r="J29" s="12"/>
      <c r="K29" s="12"/>
      <c r="L29" s="12"/>
      <c r="M29" s="7">
        <f>SQRT(SUMSQ(M2:M28)/COUNTA(M2:M28))</f>
        <v>6.7416550369802462</v>
      </c>
      <c r="N29" s="7">
        <f>SQRT(SUMSQ(N2:N28)/COUNTA(N2:N28))</f>
        <v>28.232157401006603</v>
      </c>
      <c r="O29" s="7">
        <f>SQRT(SUMSQ(O2:O28)/COUNTA(O2:O28))</f>
        <v>17.808832063923258</v>
      </c>
      <c r="P29" s="7">
        <f>SQRT(SUMSQ(P2:P28)/COUNTA(P2:P28))</f>
        <v>12.441346937976318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27"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27"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8:27"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</sheetData>
  <sortState xmlns:xlrd2="http://schemas.microsoft.com/office/spreadsheetml/2017/richdata2" ref="A2:AA28">
    <sortCondition ref="G2:G28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2D5BA-43A6-422F-BE0D-C7CECC626944}">
  <dimension ref="A1:AC20"/>
  <sheetViews>
    <sheetView tabSelected="1" workbookViewId="0">
      <selection activeCell="J8" sqref="J8"/>
    </sheetView>
  </sheetViews>
  <sheetFormatPr defaultColWidth="8.77734375" defaultRowHeight="14.4"/>
  <cols>
    <col min="1" max="3" width="8.77734375" style="1"/>
    <col min="13" max="13" width="16.77734375" bestFit="1" customWidth="1"/>
    <col min="14" max="14" width="16.44140625" bestFit="1" customWidth="1"/>
    <col min="15" max="16" width="16.77734375" customWidth="1"/>
  </cols>
  <sheetData>
    <row r="1" spans="1:29" s="1" customFormat="1" ht="13.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102</v>
      </c>
      <c r="I1" s="1" t="s">
        <v>7</v>
      </c>
      <c r="J1" s="1" t="s">
        <v>308</v>
      </c>
      <c r="K1" s="1" t="s">
        <v>310</v>
      </c>
      <c r="L1" s="2" t="s">
        <v>99</v>
      </c>
      <c r="M1" s="4" t="s">
        <v>304</v>
      </c>
      <c r="N1" s="4" t="s">
        <v>302</v>
      </c>
      <c r="O1" s="4" t="s">
        <v>306</v>
      </c>
      <c r="P1" s="4" t="s">
        <v>307</v>
      </c>
      <c r="Q1" s="1" t="s">
        <v>100</v>
      </c>
      <c r="R1" s="1" t="s">
        <v>101</v>
      </c>
      <c r="S1" s="1" t="s">
        <v>8</v>
      </c>
      <c r="T1" s="1" t="s">
        <v>9</v>
      </c>
      <c r="U1" s="1" t="s">
        <v>10</v>
      </c>
      <c r="V1" s="1" t="s">
        <v>11</v>
      </c>
      <c r="W1" s="1" t="s">
        <v>12</v>
      </c>
      <c r="X1" s="1" t="s">
        <v>13</v>
      </c>
      <c r="Y1" s="1" t="s">
        <v>14</v>
      </c>
      <c r="Z1" s="1" t="s">
        <v>15</v>
      </c>
      <c r="AA1" s="1" t="s">
        <v>16</v>
      </c>
      <c r="AB1" s="1" t="s">
        <v>17</v>
      </c>
    </row>
    <row r="2" spans="1:29">
      <c r="A2" s="1">
        <v>2001</v>
      </c>
      <c r="B2" s="1" t="s">
        <v>298</v>
      </c>
      <c r="C2" s="1" t="s">
        <v>299</v>
      </c>
      <c r="E2" s="1" t="s">
        <v>300</v>
      </c>
      <c r="F2" s="9">
        <v>131.25839999999999</v>
      </c>
      <c r="G2" s="9">
        <v>33.116700000000002</v>
      </c>
      <c r="H2" s="12">
        <v>40.369999999999997</v>
      </c>
      <c r="I2" s="12">
        <v>45.864000000000004</v>
      </c>
      <c r="J2" s="12">
        <f t="shared" ref="J2:J17" si="0">0.67*R2+28.2</f>
        <v>51.024666666666668</v>
      </c>
      <c r="K2" s="12">
        <f t="shared" ref="K2:K17" si="1">19.6*LN(R2)-24</f>
        <v>45.155060026389293</v>
      </c>
      <c r="L2" s="12">
        <v>28.790922666666667</v>
      </c>
      <c r="M2" s="12">
        <f t="shared" ref="M2:M17" si="2">H2-L2</f>
        <v>11.579077333333331</v>
      </c>
      <c r="N2" s="12">
        <f t="shared" ref="N2:N17" si="3">H2-I2</f>
        <v>-5.4940000000000069</v>
      </c>
      <c r="O2" s="12">
        <f t="shared" ref="O2:O17" si="4">H2-J2</f>
        <v>-10.654666666666671</v>
      </c>
      <c r="P2" s="12">
        <f t="shared" ref="P2:P17" si="5">H2-K2</f>
        <v>-4.7850600263892957</v>
      </c>
      <c r="Q2" s="12">
        <v>34.06666666666667</v>
      </c>
      <c r="R2" s="12">
        <v>34.06666666666667</v>
      </c>
      <c r="S2" s="13" t="s">
        <v>18</v>
      </c>
      <c r="T2" s="13" t="s">
        <v>19</v>
      </c>
      <c r="U2" s="13"/>
      <c r="V2" s="13"/>
      <c r="W2" s="13" t="s">
        <v>28</v>
      </c>
      <c r="X2" s="13"/>
      <c r="Y2" s="12">
        <v>61.54</v>
      </c>
      <c r="Z2" s="12">
        <v>0.84714371828449531</v>
      </c>
      <c r="AA2" s="12">
        <v>44.606070734461106</v>
      </c>
      <c r="AB2" s="12">
        <v>0.11154598825831702</v>
      </c>
      <c r="AC2" s="16"/>
    </row>
    <row r="3" spans="1:29">
      <c r="A3" s="1">
        <v>1988</v>
      </c>
      <c r="B3" s="1" t="s">
        <v>294</v>
      </c>
      <c r="C3" s="1" t="s">
        <v>295</v>
      </c>
      <c r="E3" s="1" t="s">
        <v>296</v>
      </c>
      <c r="F3" s="9">
        <v>138.5</v>
      </c>
      <c r="G3" s="9">
        <v>35.5</v>
      </c>
      <c r="H3" s="12">
        <v>28.04</v>
      </c>
      <c r="I3" s="12">
        <v>17.795027472527472</v>
      </c>
      <c r="J3" s="12">
        <f t="shared" si="0"/>
        <v>34.082133699633701</v>
      </c>
      <c r="K3" s="12">
        <f t="shared" si="1"/>
        <v>18.578983880734071</v>
      </c>
      <c r="L3" s="12">
        <v>27.264063999999998</v>
      </c>
      <c r="M3" s="12">
        <f t="shared" si="2"/>
        <v>0.77593600000000151</v>
      </c>
      <c r="N3" s="12">
        <f t="shared" si="3"/>
        <v>10.244972527472527</v>
      </c>
      <c r="O3" s="12">
        <f t="shared" si="4"/>
        <v>-6.0421336996337018</v>
      </c>
      <c r="P3" s="12">
        <f t="shared" si="5"/>
        <v>9.4610161192659277</v>
      </c>
      <c r="Q3" s="12">
        <v>23.8</v>
      </c>
      <c r="R3" s="12">
        <v>8.7793040293040292</v>
      </c>
      <c r="S3" s="13" t="s">
        <v>18</v>
      </c>
      <c r="T3" s="13" t="s">
        <v>297</v>
      </c>
      <c r="U3" s="13"/>
      <c r="V3" s="13"/>
      <c r="W3" s="13" t="s">
        <v>28</v>
      </c>
      <c r="X3" s="13"/>
      <c r="Y3" s="12">
        <v>57.39</v>
      </c>
      <c r="Z3" s="12">
        <v>0.97065284758948023</v>
      </c>
      <c r="AA3" s="12">
        <v>43.106240971050099</v>
      </c>
      <c r="AB3" s="12">
        <v>7.5528700906344406E-2</v>
      </c>
      <c r="AC3" s="16"/>
    </row>
    <row r="4" spans="1:29">
      <c r="A4" s="1">
        <v>1995</v>
      </c>
      <c r="B4" s="1" t="s">
        <v>273</v>
      </c>
      <c r="C4" s="1" t="s">
        <v>291</v>
      </c>
      <c r="E4" s="1" t="s">
        <v>292</v>
      </c>
      <c r="F4" s="9">
        <v>136.5</v>
      </c>
      <c r="G4" s="9">
        <v>35.51</v>
      </c>
      <c r="H4" s="12">
        <v>35.04</v>
      </c>
      <c r="I4" s="12">
        <v>25.301250000000003</v>
      </c>
      <c r="J4" s="12">
        <f t="shared" si="0"/>
        <v>38.612916666666663</v>
      </c>
      <c r="K4" s="12">
        <f t="shared" si="1"/>
        <v>29.77308195019905</v>
      </c>
      <c r="L4" s="12">
        <v>26.127676041666664</v>
      </c>
      <c r="M4" s="12">
        <f t="shared" si="2"/>
        <v>8.9123239583333351</v>
      </c>
      <c r="N4" s="12">
        <f t="shared" si="3"/>
        <v>9.738749999999996</v>
      </c>
      <c r="O4" s="12">
        <f t="shared" si="4"/>
        <v>-3.5729166666666643</v>
      </c>
      <c r="P4" s="12">
        <f t="shared" si="5"/>
        <v>5.2669180498009496</v>
      </c>
      <c r="Q4" s="12">
        <v>15.541666666666666</v>
      </c>
      <c r="R4" s="12">
        <v>15.541666666666666</v>
      </c>
      <c r="S4" s="13" t="s">
        <v>18</v>
      </c>
      <c r="T4" s="13" t="s">
        <v>293</v>
      </c>
      <c r="U4" s="13"/>
      <c r="V4" s="13"/>
      <c r="W4" s="13" t="s">
        <v>28</v>
      </c>
      <c r="X4" s="13"/>
      <c r="Y4" s="12">
        <v>67.33</v>
      </c>
      <c r="Z4" s="12">
        <v>0.96590764274943741</v>
      </c>
      <c r="AA4" s="12">
        <v>36.736101169384199</v>
      </c>
      <c r="AB4" s="12">
        <v>0.30026809651474529</v>
      </c>
      <c r="AC4" s="16"/>
    </row>
    <row r="5" spans="1:29">
      <c r="A5" s="1">
        <v>1995</v>
      </c>
      <c r="B5" s="1" t="s">
        <v>273</v>
      </c>
      <c r="C5" s="1" t="s">
        <v>288</v>
      </c>
      <c r="E5" s="1" t="s">
        <v>289</v>
      </c>
      <c r="F5" s="9">
        <v>137.47999999999999</v>
      </c>
      <c r="G5" s="9">
        <v>35.89</v>
      </c>
      <c r="H5" s="12">
        <v>37.14</v>
      </c>
      <c r="I5" s="12">
        <v>29.168461538461543</v>
      </c>
      <c r="J5" s="12">
        <f t="shared" si="0"/>
        <v>40.947179487179483</v>
      </c>
      <c r="K5" s="12">
        <f t="shared" si="1"/>
        <v>33.737436901939589</v>
      </c>
      <c r="L5" s="12">
        <v>26.88031124260355</v>
      </c>
      <c r="M5" s="12">
        <f t="shared" si="2"/>
        <v>10.25968875739645</v>
      </c>
      <c r="N5" s="12">
        <f t="shared" si="3"/>
        <v>7.9715384615384579</v>
      </c>
      <c r="O5" s="12">
        <f t="shared" si="4"/>
        <v>-3.8071794871794822</v>
      </c>
      <c r="P5" s="12">
        <f t="shared" si="5"/>
        <v>3.402563098060412</v>
      </c>
      <c r="Q5" s="12">
        <v>21.076923076923077</v>
      </c>
      <c r="R5" s="12">
        <v>19.025641025641026</v>
      </c>
      <c r="S5" s="13" t="s">
        <v>18</v>
      </c>
      <c r="T5" s="13" t="s">
        <v>290</v>
      </c>
      <c r="U5" s="13"/>
      <c r="V5" s="13"/>
      <c r="W5" s="13" t="s">
        <v>28</v>
      </c>
      <c r="X5" s="13"/>
      <c r="Y5" s="12">
        <v>57.54</v>
      </c>
      <c r="Z5" s="12">
        <v>0.93336783720988514</v>
      </c>
      <c r="AA5" s="12">
        <v>33.037731435952779</v>
      </c>
      <c r="AB5" s="12">
        <v>7.7039274924471296E-2</v>
      </c>
      <c r="AC5" s="16"/>
    </row>
    <row r="6" spans="1:29">
      <c r="A6" s="1">
        <v>2001</v>
      </c>
      <c r="B6" s="1" t="s">
        <v>285</v>
      </c>
      <c r="C6" s="1" t="s">
        <v>286</v>
      </c>
      <c r="E6" s="1" t="s">
        <v>287</v>
      </c>
      <c r="F6" s="9">
        <v>139.19999999999999</v>
      </c>
      <c r="G6" s="9">
        <v>36.549999999999997</v>
      </c>
      <c r="H6" s="12">
        <v>30.95</v>
      </c>
      <c r="I6" s="12">
        <v>32.493617021276599</v>
      </c>
      <c r="J6" s="12">
        <f t="shared" si="0"/>
        <v>42.954255319148935</v>
      </c>
      <c r="K6" s="12">
        <f t="shared" si="1"/>
        <v>36.603378438192458</v>
      </c>
      <c r="L6" s="12">
        <v>27.254049233016801</v>
      </c>
      <c r="M6" s="12">
        <f t="shared" si="2"/>
        <v>3.6959507669831986</v>
      </c>
      <c r="N6" s="12">
        <f t="shared" si="3"/>
        <v>-1.5436170212765994</v>
      </c>
      <c r="O6" s="12">
        <f t="shared" si="4"/>
        <v>-12.004255319148935</v>
      </c>
      <c r="P6" s="12">
        <f t="shared" si="5"/>
        <v>-5.6533784381924583</v>
      </c>
      <c r="Q6" s="12">
        <v>23.72972972972973</v>
      </c>
      <c r="R6" s="12">
        <v>22.021276595744681</v>
      </c>
      <c r="S6" s="13" t="s">
        <v>18</v>
      </c>
      <c r="T6" s="13" t="s">
        <v>19</v>
      </c>
      <c r="U6" s="13"/>
      <c r="V6" s="13"/>
      <c r="W6" s="13" t="s">
        <v>28</v>
      </c>
      <c r="X6" s="13"/>
      <c r="Y6" s="12">
        <v>58.5</v>
      </c>
      <c r="Z6" s="12">
        <v>0.9561134653042378</v>
      </c>
      <c r="AA6" s="12">
        <v>42.30593981645459</v>
      </c>
      <c r="AB6" s="12">
        <v>8.2568807339449546E-2</v>
      </c>
      <c r="AC6" s="16"/>
    </row>
    <row r="7" spans="1:29">
      <c r="A7" s="1">
        <v>1995</v>
      </c>
      <c r="B7" s="1" t="s">
        <v>273</v>
      </c>
      <c r="C7" s="1" t="s">
        <v>283</v>
      </c>
      <c r="E7" s="1" t="s">
        <v>284</v>
      </c>
      <c r="F7" s="9">
        <v>137.63329999999999</v>
      </c>
      <c r="G7" s="9">
        <v>36.566699999999997</v>
      </c>
      <c r="H7" s="12">
        <v>31.55</v>
      </c>
      <c r="I7" s="12">
        <v>28.988636363636367</v>
      </c>
      <c r="J7" s="12">
        <f t="shared" si="0"/>
        <v>40.838636363636361</v>
      </c>
      <c r="K7" s="12">
        <f t="shared" si="1"/>
        <v>33.569826910698694</v>
      </c>
      <c r="L7" s="12">
        <v>26.932361499999999</v>
      </c>
      <c r="M7" s="12">
        <f t="shared" si="2"/>
        <v>4.6176385000000018</v>
      </c>
      <c r="N7" s="12">
        <f t="shared" si="3"/>
        <v>2.5613636363636338</v>
      </c>
      <c r="O7" s="12">
        <f t="shared" si="4"/>
        <v>-9.2886363636363605</v>
      </c>
      <c r="P7" s="12">
        <f t="shared" si="5"/>
        <v>-2.0198269106986935</v>
      </c>
      <c r="Q7" s="12">
        <v>21.45</v>
      </c>
      <c r="R7" s="12">
        <v>18.863636363636363</v>
      </c>
      <c r="S7" s="13" t="s">
        <v>18</v>
      </c>
      <c r="T7" s="13" t="s">
        <v>27</v>
      </c>
      <c r="U7" s="13"/>
      <c r="V7" s="13"/>
      <c r="W7" s="13" t="s">
        <v>28</v>
      </c>
      <c r="X7" s="13"/>
      <c r="Y7" s="12">
        <v>63.76</v>
      </c>
      <c r="Z7" s="12">
        <v>0.95486865202605742</v>
      </c>
      <c r="AA7" s="12">
        <v>38.560535478912726</v>
      </c>
      <c r="AB7" s="12">
        <v>0.18139534883720931</v>
      </c>
      <c r="AC7" s="16"/>
    </row>
    <row r="8" spans="1:29">
      <c r="A8" s="1">
        <v>1995</v>
      </c>
      <c r="B8" s="1" t="s">
        <v>277</v>
      </c>
      <c r="C8" s="1" t="s">
        <v>281</v>
      </c>
      <c r="D8">
        <v>101751</v>
      </c>
      <c r="E8" s="1" t="s">
        <v>282</v>
      </c>
      <c r="F8" s="9">
        <v>138.3408</v>
      </c>
      <c r="G8" s="9">
        <v>36.977200000000003</v>
      </c>
      <c r="H8" s="12">
        <v>29.78</v>
      </c>
      <c r="I8" s="12">
        <v>18.374947368421054</v>
      </c>
      <c r="J8" s="12">
        <f t="shared" si="0"/>
        <v>34.432175438596488</v>
      </c>
      <c r="K8" s="12">
        <f t="shared" si="1"/>
        <v>19.711979309999357</v>
      </c>
      <c r="L8" s="12">
        <v>26.360124139983544</v>
      </c>
      <c r="M8" s="12">
        <f t="shared" si="2"/>
        <v>3.4198758600164574</v>
      </c>
      <c r="N8" s="12">
        <f t="shared" si="3"/>
        <v>11.405052631578947</v>
      </c>
      <c r="O8" s="12">
        <f t="shared" si="4"/>
        <v>-4.6521754385964869</v>
      </c>
      <c r="P8" s="12">
        <f t="shared" si="5"/>
        <v>10.068020690000644</v>
      </c>
      <c r="Q8" s="12">
        <v>17.280334728033473</v>
      </c>
      <c r="R8" s="12">
        <v>9.3017543859649123</v>
      </c>
      <c r="S8" s="13" t="s">
        <v>18</v>
      </c>
      <c r="T8" s="13" t="s">
        <v>280</v>
      </c>
      <c r="U8" s="13"/>
      <c r="V8" s="13"/>
      <c r="W8" s="13" t="s">
        <v>28</v>
      </c>
      <c r="X8" s="13"/>
      <c r="Y8" s="12">
        <v>57.29</v>
      </c>
      <c r="Z8" s="12">
        <v>0.9023413104114999</v>
      </c>
      <c r="AA8" s="12">
        <v>34.380780502404967</v>
      </c>
      <c r="AB8" s="12">
        <v>3.4463435135892409E-2</v>
      </c>
      <c r="AC8" s="16"/>
    </row>
    <row r="9" spans="1:29">
      <c r="A9" s="1">
        <v>1995</v>
      </c>
      <c r="B9" s="1" t="s">
        <v>277</v>
      </c>
      <c r="C9" s="1" t="s">
        <v>278</v>
      </c>
      <c r="E9" s="1" t="s">
        <v>279</v>
      </c>
      <c r="F9" s="9">
        <v>138.19999999999999</v>
      </c>
      <c r="G9" s="9">
        <v>37</v>
      </c>
      <c r="H9" s="12">
        <v>27.71</v>
      </c>
      <c r="I9" s="12">
        <v>23.456935698975947</v>
      </c>
      <c r="J9" s="12">
        <f t="shared" si="0"/>
        <v>37.499681908390883</v>
      </c>
      <c r="K9" s="12">
        <f t="shared" si="1"/>
        <v>27.556972150342112</v>
      </c>
      <c r="L9" s="12">
        <v>26.153050936747036</v>
      </c>
      <c r="M9" s="12">
        <f t="shared" si="2"/>
        <v>1.556949063252965</v>
      </c>
      <c r="N9" s="12">
        <f t="shared" si="3"/>
        <v>4.2530643010240539</v>
      </c>
      <c r="O9" s="12">
        <f t="shared" si="4"/>
        <v>-9.7896819083908824</v>
      </c>
      <c r="P9" s="12">
        <f t="shared" si="5"/>
        <v>0.15302784965788874</v>
      </c>
      <c r="Q9" s="12">
        <v>15.732793522267208</v>
      </c>
      <c r="R9" s="12">
        <v>13.880122251329682</v>
      </c>
      <c r="S9" s="13" t="s">
        <v>18</v>
      </c>
      <c r="T9" s="13" t="s">
        <v>280</v>
      </c>
      <c r="U9" s="13"/>
      <c r="V9" s="13"/>
      <c r="W9" s="13" t="s">
        <v>28</v>
      </c>
      <c r="X9" s="13"/>
      <c r="Y9" s="12">
        <v>58.19</v>
      </c>
      <c r="Z9" s="12">
        <v>0.89847530232677153</v>
      </c>
      <c r="AA9" s="12">
        <v>44.794310120508278</v>
      </c>
      <c r="AB9" s="12">
        <v>9.3902836648190421E-2</v>
      </c>
      <c r="AC9" s="16"/>
    </row>
    <row r="10" spans="1:29">
      <c r="A10" s="1">
        <v>1995</v>
      </c>
      <c r="B10" s="1" t="s">
        <v>273</v>
      </c>
      <c r="C10" s="1" t="s">
        <v>274</v>
      </c>
      <c r="E10" s="1" t="s">
        <v>275</v>
      </c>
      <c r="F10" s="9">
        <v>136.5</v>
      </c>
      <c r="G10" s="9">
        <v>37.1</v>
      </c>
      <c r="H10" s="12">
        <v>23.09</v>
      </c>
      <c r="I10" s="12">
        <v>30.491304347826087</v>
      </c>
      <c r="J10" s="12">
        <f t="shared" si="0"/>
        <v>41.745652173913044</v>
      </c>
      <c r="K10" s="12">
        <f t="shared" si="1"/>
        <v>34.928246517300856</v>
      </c>
      <c r="L10" s="12">
        <v>27.560811157024791</v>
      </c>
      <c r="M10" s="12">
        <f t="shared" si="2"/>
        <v>-4.4708111570247908</v>
      </c>
      <c r="N10" s="12">
        <f t="shared" si="3"/>
        <v>-7.4013043478260876</v>
      </c>
      <c r="O10" s="12">
        <f t="shared" si="4"/>
        <v>-18.655652173913044</v>
      </c>
      <c r="P10" s="12">
        <f t="shared" si="5"/>
        <v>-11.838246517300856</v>
      </c>
      <c r="Q10" s="12">
        <v>25.863636363636363</v>
      </c>
      <c r="R10" s="12">
        <v>20.217391304347824</v>
      </c>
      <c r="S10" s="13" t="s">
        <v>18</v>
      </c>
      <c r="T10" s="13" t="s">
        <v>276</v>
      </c>
      <c r="U10" s="13"/>
      <c r="V10" s="13"/>
      <c r="W10" s="13" t="s">
        <v>28</v>
      </c>
      <c r="X10" s="13"/>
      <c r="Y10" s="12">
        <v>58.96</v>
      </c>
      <c r="Z10" s="12">
        <v>0.93711379591608535</v>
      </c>
      <c r="AA10" s="12">
        <v>38.439577371352527</v>
      </c>
      <c r="AB10" s="12">
        <v>0.13613861386138615</v>
      </c>
      <c r="AC10" s="16"/>
    </row>
    <row r="11" spans="1:29">
      <c r="A11" s="1">
        <v>1988</v>
      </c>
      <c r="B11" s="1" t="s">
        <v>269</v>
      </c>
      <c r="C11" s="1" t="s">
        <v>270</v>
      </c>
      <c r="D11">
        <v>39237</v>
      </c>
      <c r="E11" s="1" t="s">
        <v>271</v>
      </c>
      <c r="F11" s="9">
        <v>140.28</v>
      </c>
      <c r="G11" s="9">
        <v>37.619999999999997</v>
      </c>
      <c r="H11" s="12">
        <v>28.52</v>
      </c>
      <c r="I11" s="12">
        <v>17.785625</v>
      </c>
      <c r="J11" s="12">
        <f t="shared" si="0"/>
        <v>34.076458333333335</v>
      </c>
      <c r="K11" s="12">
        <f t="shared" si="1"/>
        <v>18.560063726380015</v>
      </c>
      <c r="L11" s="12">
        <v>26.006017360285373</v>
      </c>
      <c r="M11" s="12">
        <f t="shared" si="2"/>
        <v>2.5139826397146265</v>
      </c>
      <c r="N11" s="12">
        <f t="shared" si="3"/>
        <v>10.734375</v>
      </c>
      <c r="O11" s="12">
        <f t="shared" si="4"/>
        <v>-5.5564583333333353</v>
      </c>
      <c r="P11" s="12">
        <f t="shared" si="5"/>
        <v>9.9599362736199843</v>
      </c>
      <c r="Q11" s="12">
        <v>14.620689655172415</v>
      </c>
      <c r="R11" s="12">
        <v>8.7708333333333321</v>
      </c>
      <c r="S11" s="13" t="s">
        <v>18</v>
      </c>
      <c r="T11" s="13" t="s">
        <v>272</v>
      </c>
      <c r="U11" s="13"/>
      <c r="V11" s="13"/>
      <c r="W11" s="13" t="s">
        <v>28</v>
      </c>
      <c r="X11" s="13"/>
      <c r="Y11" s="12">
        <v>56.6</v>
      </c>
      <c r="Z11" s="12">
        <v>0.97820905486902787</v>
      </c>
      <c r="AA11" s="12">
        <v>41.78792681821843</v>
      </c>
      <c r="AB11" s="12">
        <v>3.3716475095785445E-2</v>
      </c>
      <c r="AC11" s="16"/>
    </row>
    <row r="12" spans="1:29">
      <c r="A12" s="1">
        <v>1990</v>
      </c>
      <c r="B12" s="1" t="s">
        <v>255</v>
      </c>
      <c r="C12" s="1" t="s">
        <v>266</v>
      </c>
      <c r="E12" s="1" t="s">
        <v>267</v>
      </c>
      <c r="F12" s="9">
        <v>140.30000000000001</v>
      </c>
      <c r="G12" s="9">
        <v>38.700000000000003</v>
      </c>
      <c r="H12" s="12">
        <v>27.83</v>
      </c>
      <c r="I12" s="12">
        <v>18.741052631578949</v>
      </c>
      <c r="J12" s="12">
        <f t="shared" si="0"/>
        <v>34.653157894736843</v>
      </c>
      <c r="K12" s="12">
        <f t="shared" si="1"/>
        <v>20.394924604029626</v>
      </c>
      <c r="L12" s="12">
        <v>25.554570666666663</v>
      </c>
      <c r="M12" s="12">
        <f t="shared" si="2"/>
        <v>2.2754293333333351</v>
      </c>
      <c r="N12" s="12">
        <f t="shared" si="3"/>
        <v>9.0889473684210493</v>
      </c>
      <c r="O12" s="12">
        <f t="shared" si="4"/>
        <v>-6.8231578947368448</v>
      </c>
      <c r="P12" s="12">
        <f t="shared" si="5"/>
        <v>7.4350753959703724</v>
      </c>
      <c r="Q12" s="12">
        <v>11.133333333333333</v>
      </c>
      <c r="R12" s="12">
        <v>9.6315789473684212</v>
      </c>
      <c r="S12" s="13" t="s">
        <v>18</v>
      </c>
      <c r="T12" s="13" t="s">
        <v>268</v>
      </c>
      <c r="U12" s="13"/>
      <c r="V12" s="13"/>
      <c r="W12" s="13" t="s">
        <v>34</v>
      </c>
      <c r="X12" s="13"/>
      <c r="Y12" s="12">
        <v>67.12</v>
      </c>
      <c r="Z12" s="12">
        <v>0.96957574375221611</v>
      </c>
      <c r="AA12" s="12">
        <v>33.80477581333755</v>
      </c>
      <c r="AB12" s="12">
        <v>0.19185520361990949</v>
      </c>
      <c r="AC12" s="16"/>
    </row>
    <row r="13" spans="1:29">
      <c r="A13" s="1">
        <v>1989</v>
      </c>
      <c r="B13" s="1" t="s">
        <v>262</v>
      </c>
      <c r="C13" s="1" t="s">
        <v>263</v>
      </c>
      <c r="E13" s="1" t="s">
        <v>264</v>
      </c>
      <c r="F13" s="9">
        <v>139.5</v>
      </c>
      <c r="G13" s="9">
        <v>39.299999999999997</v>
      </c>
      <c r="H13" s="12">
        <v>24.55</v>
      </c>
      <c r="I13" s="12">
        <v>31.298333333333336</v>
      </c>
      <c r="J13" s="12">
        <f t="shared" si="0"/>
        <v>42.232777777777777</v>
      </c>
      <c r="K13" s="12">
        <f t="shared" si="1"/>
        <v>35.620719219216184</v>
      </c>
      <c r="L13" s="12">
        <v>27.5598693877551</v>
      </c>
      <c r="M13" s="12">
        <f t="shared" si="2"/>
        <v>-3.0098693877550993</v>
      </c>
      <c r="N13" s="12">
        <f t="shared" si="3"/>
        <v>-6.7483333333333348</v>
      </c>
      <c r="O13" s="12">
        <f t="shared" si="4"/>
        <v>-17.682777777777776</v>
      </c>
      <c r="P13" s="12">
        <f t="shared" si="5"/>
        <v>-11.070719219216183</v>
      </c>
      <c r="Q13" s="12">
        <v>25.857142857142858</v>
      </c>
      <c r="R13" s="12">
        <v>20.944444444444443</v>
      </c>
      <c r="S13" s="13" t="s">
        <v>18</v>
      </c>
      <c r="T13" s="13" t="s">
        <v>265</v>
      </c>
      <c r="U13" s="13"/>
      <c r="V13" s="13"/>
      <c r="W13" s="13" t="s">
        <v>24</v>
      </c>
      <c r="X13" s="13"/>
      <c r="Y13" s="12">
        <v>62.98</v>
      </c>
      <c r="Z13" s="12">
        <v>0.91249341499809788</v>
      </c>
      <c r="AA13" s="12">
        <v>43.08726414751051</v>
      </c>
      <c r="AB13" s="12">
        <v>0.2446866485013624</v>
      </c>
      <c r="AC13" s="16"/>
    </row>
    <row r="14" spans="1:29">
      <c r="A14" s="1">
        <v>1986</v>
      </c>
      <c r="B14" s="1" t="s">
        <v>259</v>
      </c>
      <c r="C14" s="1" t="s">
        <v>260</v>
      </c>
      <c r="E14" s="1" t="s">
        <v>261</v>
      </c>
      <c r="F14" s="9">
        <v>140.87</v>
      </c>
      <c r="G14" s="9">
        <v>39.83</v>
      </c>
      <c r="H14" s="12">
        <v>28.8</v>
      </c>
      <c r="I14" s="12">
        <v>17.453045454545457</v>
      </c>
      <c r="J14" s="12">
        <f t="shared" si="0"/>
        <v>33.875712121212125</v>
      </c>
      <c r="K14" s="12">
        <f t="shared" si="1"/>
        <v>17.878802677721019</v>
      </c>
      <c r="L14" s="12">
        <v>25.94840165289256</v>
      </c>
      <c r="M14" s="12">
        <f t="shared" si="2"/>
        <v>2.8515983471074406</v>
      </c>
      <c r="N14" s="12">
        <f t="shared" si="3"/>
        <v>11.346954545454544</v>
      </c>
      <c r="O14" s="12">
        <f t="shared" si="4"/>
        <v>-5.0757121212121241</v>
      </c>
      <c r="P14" s="12">
        <f t="shared" si="5"/>
        <v>10.921197322278982</v>
      </c>
      <c r="Q14" s="12">
        <v>14.181818181818182</v>
      </c>
      <c r="R14" s="12">
        <v>8.4712121212121225</v>
      </c>
      <c r="S14" s="13" t="s">
        <v>18</v>
      </c>
      <c r="T14" s="13" t="s">
        <v>19</v>
      </c>
      <c r="U14" s="13"/>
      <c r="V14" s="13"/>
      <c r="W14" s="13" t="s">
        <v>28</v>
      </c>
      <c r="X14" s="13"/>
      <c r="Y14" s="12">
        <v>57.52</v>
      </c>
      <c r="Z14" s="12">
        <v>0.76753094443945036</v>
      </c>
      <c r="AA14" s="12">
        <v>42.375452717201334</v>
      </c>
      <c r="AB14" s="12">
        <v>3.6900369003690037E-2</v>
      </c>
      <c r="AC14" s="16"/>
    </row>
    <row r="15" spans="1:29">
      <c r="A15" s="1">
        <v>1990</v>
      </c>
      <c r="B15" s="1" t="s">
        <v>255</v>
      </c>
      <c r="C15" s="1" t="s">
        <v>256</v>
      </c>
      <c r="E15" s="1" t="s">
        <v>257</v>
      </c>
      <c r="F15" s="9">
        <v>140.9</v>
      </c>
      <c r="G15" s="9">
        <v>40.700000000000003</v>
      </c>
      <c r="H15" s="12">
        <v>28.96</v>
      </c>
      <c r="I15" s="12">
        <v>15.061114583333335</v>
      </c>
      <c r="J15" s="12">
        <f t="shared" si="0"/>
        <v>32.431934027777778</v>
      </c>
      <c r="K15" s="12">
        <f t="shared" si="1"/>
        <v>12.125478773791599</v>
      </c>
      <c r="L15" s="12">
        <v>25.647069387755099</v>
      </c>
      <c r="M15" s="12">
        <f t="shared" si="2"/>
        <v>3.3129306122449016</v>
      </c>
      <c r="N15" s="12">
        <f t="shared" si="3"/>
        <v>13.898885416666666</v>
      </c>
      <c r="O15" s="12">
        <f t="shared" si="4"/>
        <v>-3.4719340277777775</v>
      </c>
      <c r="P15" s="12">
        <f t="shared" si="5"/>
        <v>16.834521226208402</v>
      </c>
      <c r="Q15" s="12">
        <v>11.857142857142858</v>
      </c>
      <c r="R15" s="12">
        <v>6.3163194444444439</v>
      </c>
      <c r="S15" s="13" t="s">
        <v>18</v>
      </c>
      <c r="T15" s="13" t="s">
        <v>258</v>
      </c>
      <c r="U15" s="13"/>
      <c r="V15" s="13"/>
      <c r="W15" s="13" t="s">
        <v>34</v>
      </c>
      <c r="X15" s="13"/>
      <c r="Y15" s="12">
        <v>62.46</v>
      </c>
      <c r="Z15" s="12">
        <v>0.94964799871530847</v>
      </c>
      <c r="AA15" s="12">
        <v>43.237446697886689</v>
      </c>
      <c r="AB15" s="12">
        <v>6.1363636363636363E-2</v>
      </c>
      <c r="AC15" s="16"/>
    </row>
    <row r="16" spans="1:29">
      <c r="A16" s="1">
        <v>1997</v>
      </c>
      <c r="B16" s="1" t="s">
        <v>251</v>
      </c>
      <c r="C16" s="1" t="s">
        <v>252</v>
      </c>
      <c r="E16" s="1" t="s">
        <v>253</v>
      </c>
      <c r="F16" s="9">
        <v>141.12</v>
      </c>
      <c r="G16" s="9">
        <v>41.28</v>
      </c>
      <c r="H16" s="12">
        <v>31</v>
      </c>
      <c r="I16" s="12">
        <v>18.462389380530972</v>
      </c>
      <c r="J16" s="12">
        <f t="shared" si="0"/>
        <v>34.484955752212386</v>
      </c>
      <c r="K16" s="12">
        <f t="shared" si="1"/>
        <v>19.877272820517938</v>
      </c>
      <c r="L16" s="12">
        <v>25.7944</v>
      </c>
      <c r="M16" s="12">
        <f t="shared" si="2"/>
        <v>5.2056000000000004</v>
      </c>
      <c r="N16" s="12">
        <f t="shared" si="3"/>
        <v>12.537610619469028</v>
      </c>
      <c r="O16" s="12">
        <f t="shared" si="4"/>
        <v>-3.484955752212386</v>
      </c>
      <c r="P16" s="12">
        <f t="shared" si="5"/>
        <v>11.122727179482062</v>
      </c>
      <c r="Q16" s="12">
        <v>13</v>
      </c>
      <c r="R16" s="12">
        <v>9.3805309734513269</v>
      </c>
      <c r="S16" s="13" t="s">
        <v>18</v>
      </c>
      <c r="T16" s="13" t="s">
        <v>254</v>
      </c>
      <c r="U16" s="13"/>
      <c r="V16" s="13"/>
      <c r="W16" s="13" t="s">
        <v>58</v>
      </c>
      <c r="X16" s="13"/>
      <c r="Y16" s="12">
        <v>62.09</v>
      </c>
      <c r="Z16" s="12">
        <v>0.95059706007139499</v>
      </c>
      <c r="AA16" s="12">
        <v>40.640771904976361</v>
      </c>
      <c r="AB16" s="12">
        <v>4.1025641025641026E-2</v>
      </c>
      <c r="AC16" s="16"/>
    </row>
    <row r="17" spans="1:29">
      <c r="A17" s="1">
        <v>1991</v>
      </c>
      <c r="B17" s="1" t="s">
        <v>247</v>
      </c>
      <c r="C17" s="1" t="s">
        <v>248</v>
      </c>
      <c r="E17" s="1" t="s">
        <v>249</v>
      </c>
      <c r="F17" s="9">
        <v>139.56219999999999</v>
      </c>
      <c r="G17" s="9">
        <v>43.578699999999998</v>
      </c>
      <c r="H17" s="12">
        <v>22.89</v>
      </c>
      <c r="I17" s="12">
        <v>33.518333333333331</v>
      </c>
      <c r="J17" s="12">
        <f t="shared" si="0"/>
        <v>43.572777777777773</v>
      </c>
      <c r="K17" s="12">
        <f t="shared" si="1"/>
        <v>37.408286367271423</v>
      </c>
      <c r="L17" s="12">
        <v>27.142535185185181</v>
      </c>
      <c r="M17" s="12">
        <f t="shared" si="2"/>
        <v>-4.2525351851851809</v>
      </c>
      <c r="N17" s="12">
        <f t="shared" si="3"/>
        <v>-10.62833333333333</v>
      </c>
      <c r="O17" s="12">
        <f t="shared" si="4"/>
        <v>-20.682777777777773</v>
      </c>
      <c r="P17" s="12">
        <f t="shared" si="5"/>
        <v>-14.518286367271422</v>
      </c>
      <c r="Q17" s="12">
        <v>22.944444444444443</v>
      </c>
      <c r="R17" s="12">
        <v>22.944444444444443</v>
      </c>
      <c r="S17" s="13" t="s">
        <v>18</v>
      </c>
      <c r="T17" s="13" t="s">
        <v>250</v>
      </c>
      <c r="U17" s="13"/>
      <c r="V17" s="13"/>
      <c r="W17" s="13" t="s">
        <v>28</v>
      </c>
      <c r="X17" s="13"/>
      <c r="Y17" s="12">
        <v>61.39</v>
      </c>
      <c r="Z17" s="12">
        <v>0.93886228709709052</v>
      </c>
      <c r="AA17" s="12">
        <v>44.088045091087174</v>
      </c>
      <c r="AB17" s="12">
        <v>0.22033898305084745</v>
      </c>
      <c r="AC17" s="16"/>
    </row>
    <row r="18" spans="1:29">
      <c r="E18" s="1"/>
      <c r="F18" s="9"/>
      <c r="G18" s="9"/>
      <c r="H18" s="12"/>
      <c r="I18" s="12"/>
      <c r="J18" s="12"/>
      <c r="K18" s="12"/>
      <c r="L18" s="12"/>
      <c r="M18" s="7">
        <f>SQRT(SUMSQ(M2:M17)/COUNTA(M2:M17))</f>
        <v>5.4388919006390264</v>
      </c>
      <c r="N18" s="7">
        <f>SQRT(SUMSQ(N2:N17)/COUNTA(N2:N17))</f>
        <v>9.154506800834266</v>
      </c>
      <c r="O18" s="7">
        <f>SQRT(SUMSQ(O2:O17)/COUNTA(O2:O17))</f>
        <v>10.431425668047684</v>
      </c>
      <c r="P18" s="7">
        <f>SQRT(SUMSQ(P2:P17)/COUNTA(P2:P17))</f>
        <v>9.4983856183200963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6"/>
    </row>
    <row r="19" spans="1:29">
      <c r="E19" s="1"/>
      <c r="F19" s="9"/>
      <c r="G19" s="9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6"/>
    </row>
    <row r="20" spans="1:29">
      <c r="E20" s="1"/>
      <c r="F20" s="9"/>
      <c r="G20" s="9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6"/>
    </row>
  </sheetData>
  <sortState xmlns:xlrd2="http://schemas.microsoft.com/office/spreadsheetml/2017/richdata2" ref="A2:AB17">
    <sortCondition ref="G2:G1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a. Tibet</vt:lpstr>
      <vt:lpstr>b. Andean</vt:lpstr>
      <vt:lpstr>c. Cordillera</vt:lpstr>
      <vt:lpstr>d. Mediterranean</vt:lpstr>
      <vt:lpstr>e. Honshu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洺瑶 曲</cp:lastModifiedBy>
  <dcterms:created xsi:type="dcterms:W3CDTF">2023-08-01T12:28:04Z</dcterms:created>
  <dcterms:modified xsi:type="dcterms:W3CDTF">2024-07-16T10:50:48Z</dcterms:modified>
</cp:coreProperties>
</file>