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7155\Desktop\曲姐小论文\Supplementary material\"/>
    </mc:Choice>
  </mc:AlternateContent>
  <xr:revisionPtr revIDLastSave="0" documentId="13_ncr:1_{4CD76937-F0AA-4FB5-A5A8-A3DC64A1009D}" xr6:coauthVersionLast="47" xr6:coauthVersionMax="47" xr10:uidLastSave="{00000000-0000-0000-0000-000000000000}"/>
  <bookViews>
    <workbookView xWindow="-110" yWindow="-110" windowWidth="38620" windowHeight="21100" xr2:uid="{62D55A0C-0937-4DFD-BFD3-549840E7F9C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O7" i="1" s="1"/>
  <c r="P7" i="1" s="1"/>
  <c r="H8" i="1"/>
  <c r="H9" i="1"/>
  <c r="H10" i="1"/>
  <c r="H11" i="1"/>
  <c r="H12" i="1"/>
  <c r="O12" i="1" s="1"/>
  <c r="P12" i="1" s="1"/>
  <c r="H13" i="1"/>
  <c r="H14" i="1"/>
  <c r="O14" i="1" s="1"/>
  <c r="P14" i="1" s="1"/>
  <c r="H15" i="1"/>
  <c r="O15" i="1" s="1"/>
  <c r="P15" i="1" s="1"/>
  <c r="H16" i="1"/>
  <c r="O16" i="1" s="1"/>
  <c r="P16" i="1" s="1"/>
  <c r="H17" i="1"/>
  <c r="O17" i="1" s="1"/>
  <c r="P17" i="1" s="1"/>
  <c r="H18" i="1"/>
  <c r="O18" i="1" s="1"/>
  <c r="P18" i="1" s="1"/>
  <c r="H19" i="1"/>
  <c r="O19" i="1" s="1"/>
  <c r="P19" i="1" s="1"/>
  <c r="H20" i="1"/>
  <c r="O20" i="1" s="1"/>
  <c r="P20" i="1" s="1"/>
  <c r="H21" i="1"/>
  <c r="O21" i="1" s="1"/>
  <c r="P21" i="1" s="1"/>
  <c r="H22" i="1"/>
  <c r="O22" i="1" s="1"/>
  <c r="P22" i="1" s="1"/>
  <c r="H23" i="1"/>
  <c r="H24" i="1"/>
  <c r="H25" i="1"/>
  <c r="H26" i="1"/>
  <c r="O26" i="1" s="1"/>
  <c r="P26" i="1" s="1"/>
  <c r="H27" i="1"/>
  <c r="H28" i="1"/>
  <c r="H29" i="1"/>
  <c r="H30" i="1"/>
  <c r="O30" i="1" s="1"/>
  <c r="P30" i="1" s="1"/>
  <c r="H31" i="1"/>
  <c r="O31" i="1" s="1"/>
  <c r="P31" i="1" s="1"/>
  <c r="H32" i="1"/>
  <c r="O32" i="1" s="1"/>
  <c r="P32" i="1" s="1"/>
  <c r="H33" i="1"/>
  <c r="O33" i="1" s="1"/>
  <c r="P33" i="1" s="1"/>
  <c r="H34" i="1"/>
  <c r="O34" i="1" s="1"/>
  <c r="P34" i="1" s="1"/>
  <c r="H35" i="1"/>
  <c r="H36" i="1"/>
  <c r="O36" i="1" s="1"/>
  <c r="P36" i="1" s="1"/>
  <c r="H37" i="1"/>
  <c r="O37" i="1" s="1"/>
  <c r="P37" i="1" s="1"/>
  <c r="H38" i="1"/>
  <c r="O38" i="1" s="1"/>
  <c r="P38" i="1" s="1"/>
  <c r="H39" i="1"/>
  <c r="O39" i="1" s="1"/>
  <c r="P39" i="1" s="1"/>
  <c r="H40" i="1"/>
  <c r="O40" i="1" s="1"/>
  <c r="P40" i="1" s="1"/>
  <c r="H41" i="1"/>
  <c r="O41" i="1" s="1"/>
  <c r="P41" i="1" s="1"/>
  <c r="H42" i="1"/>
  <c r="O42" i="1" s="1"/>
  <c r="P42" i="1" s="1"/>
  <c r="H43" i="1"/>
  <c r="H44" i="1"/>
  <c r="H45" i="1"/>
  <c r="H46" i="1"/>
  <c r="O46" i="1" s="1"/>
  <c r="P46" i="1" s="1"/>
  <c r="H47" i="1"/>
  <c r="H48" i="1"/>
  <c r="O48" i="1" s="1"/>
  <c r="P48" i="1" s="1"/>
  <c r="H49" i="1"/>
  <c r="H50" i="1"/>
  <c r="H51" i="1"/>
  <c r="O51" i="1" s="1"/>
  <c r="P51" i="1" s="1"/>
  <c r="H52" i="1"/>
  <c r="H53" i="1"/>
  <c r="H54" i="1"/>
  <c r="H55" i="1"/>
  <c r="O55" i="1" s="1"/>
  <c r="P55" i="1" s="1"/>
  <c r="H56" i="1"/>
  <c r="O56" i="1" s="1"/>
  <c r="P56" i="1" s="1"/>
  <c r="H57" i="1"/>
  <c r="H58" i="1"/>
  <c r="O58" i="1" s="1"/>
  <c r="P58" i="1" s="1"/>
  <c r="H59" i="1"/>
  <c r="O59" i="1" s="1"/>
  <c r="P59" i="1" s="1"/>
  <c r="H60" i="1"/>
  <c r="O60" i="1" s="1"/>
  <c r="P60" i="1" s="1"/>
  <c r="H61" i="1"/>
  <c r="O61" i="1" s="1"/>
  <c r="P61" i="1" s="1"/>
  <c r="H62" i="1"/>
  <c r="O62" i="1" s="1"/>
  <c r="P62" i="1" s="1"/>
  <c r="H63" i="1"/>
  <c r="H64" i="1"/>
  <c r="H65" i="1"/>
  <c r="H66" i="1"/>
  <c r="H67" i="1"/>
  <c r="H68" i="1"/>
  <c r="H69" i="1"/>
  <c r="H70" i="1"/>
  <c r="H71" i="1"/>
  <c r="O71" i="1" s="1"/>
  <c r="P71" i="1" s="1"/>
  <c r="H72" i="1"/>
  <c r="O72" i="1" s="1"/>
  <c r="P72" i="1" s="1"/>
  <c r="H73" i="1"/>
  <c r="O73" i="1" s="1"/>
  <c r="P73" i="1" s="1"/>
  <c r="H74" i="1"/>
  <c r="O74" i="1" s="1"/>
  <c r="P74" i="1" s="1"/>
  <c r="H75" i="1"/>
  <c r="O75" i="1" s="1"/>
  <c r="P75" i="1" s="1"/>
  <c r="H76" i="1"/>
  <c r="O76" i="1" s="1"/>
  <c r="P76" i="1" s="1"/>
  <c r="H77" i="1"/>
  <c r="O77" i="1" s="1"/>
  <c r="P77" i="1" s="1"/>
  <c r="H78" i="1"/>
  <c r="O78" i="1" s="1"/>
  <c r="P78" i="1" s="1"/>
  <c r="H79" i="1"/>
  <c r="O79" i="1" s="1"/>
  <c r="P79" i="1" s="1"/>
  <c r="S32" i="1"/>
  <c r="T32" i="1" s="1"/>
  <c r="Q32" i="1"/>
  <c r="R32" i="1" s="1"/>
  <c r="M32" i="1"/>
  <c r="N32" i="1" s="1"/>
  <c r="K32" i="1"/>
  <c r="L32" i="1" s="1"/>
  <c r="J32" i="1"/>
  <c r="S34" i="1"/>
  <c r="T34" i="1" s="1"/>
  <c r="Q34" i="1"/>
  <c r="R34" i="1" s="1"/>
  <c r="M34" i="1"/>
  <c r="N34" i="1" s="1"/>
  <c r="K34" i="1"/>
  <c r="L34" i="1" s="1"/>
  <c r="J34" i="1"/>
  <c r="S35" i="1"/>
  <c r="T35" i="1" s="1"/>
  <c r="Q35" i="1"/>
  <c r="R35" i="1" s="1"/>
  <c r="M35" i="1"/>
  <c r="N35" i="1" s="1"/>
  <c r="K35" i="1"/>
  <c r="L35" i="1" s="1"/>
  <c r="J35" i="1"/>
  <c r="O35" i="1"/>
  <c r="P35" i="1" s="1"/>
  <c r="S31" i="1"/>
  <c r="T31" i="1" s="1"/>
  <c r="Q31" i="1"/>
  <c r="R31" i="1" s="1"/>
  <c r="M31" i="1"/>
  <c r="N31" i="1" s="1"/>
  <c r="K31" i="1"/>
  <c r="L31" i="1" s="1"/>
  <c r="J31" i="1"/>
  <c r="S36" i="1"/>
  <c r="T36" i="1" s="1"/>
  <c r="Q36" i="1"/>
  <c r="R36" i="1" s="1"/>
  <c r="M36" i="1"/>
  <c r="N36" i="1" s="1"/>
  <c r="K36" i="1"/>
  <c r="L36" i="1" s="1"/>
  <c r="J36" i="1"/>
  <c r="S38" i="1"/>
  <c r="T38" i="1" s="1"/>
  <c r="Q38" i="1"/>
  <c r="R38" i="1" s="1"/>
  <c r="M38" i="1"/>
  <c r="N38" i="1" s="1"/>
  <c r="K38" i="1"/>
  <c r="L38" i="1" s="1"/>
  <c r="J38" i="1"/>
  <c r="S33" i="1"/>
  <c r="T33" i="1" s="1"/>
  <c r="Q33" i="1"/>
  <c r="R33" i="1" s="1"/>
  <c r="M33" i="1"/>
  <c r="N33" i="1" s="1"/>
  <c r="K33" i="1"/>
  <c r="L33" i="1" s="1"/>
  <c r="J33" i="1"/>
  <c r="S22" i="1"/>
  <c r="T22" i="1" s="1"/>
  <c r="Q22" i="1"/>
  <c r="R22" i="1" s="1"/>
  <c r="M22" i="1"/>
  <c r="N22" i="1" s="1"/>
  <c r="K22" i="1"/>
  <c r="L22" i="1" s="1"/>
  <c r="J22" i="1"/>
  <c r="S39" i="1"/>
  <c r="T39" i="1" s="1"/>
  <c r="Q39" i="1"/>
  <c r="R39" i="1" s="1"/>
  <c r="M39" i="1"/>
  <c r="N39" i="1" s="1"/>
  <c r="K39" i="1"/>
  <c r="L39" i="1" s="1"/>
  <c r="J39" i="1"/>
  <c r="S12" i="1"/>
  <c r="T12" i="1" s="1"/>
  <c r="Q12" i="1"/>
  <c r="R12" i="1" s="1"/>
  <c r="M12" i="1"/>
  <c r="N12" i="1" s="1"/>
  <c r="K12" i="1"/>
  <c r="L12" i="1" s="1"/>
  <c r="J12" i="1"/>
  <c r="S13" i="1"/>
  <c r="T13" i="1" s="1"/>
  <c r="Q13" i="1"/>
  <c r="R13" i="1" s="1"/>
  <c r="M13" i="1"/>
  <c r="N13" i="1" s="1"/>
  <c r="K13" i="1"/>
  <c r="L13" i="1" s="1"/>
  <c r="J13" i="1"/>
  <c r="O13" i="1"/>
  <c r="P13" i="1" s="1"/>
  <c r="S40" i="1"/>
  <c r="T40" i="1" s="1"/>
  <c r="Q40" i="1"/>
  <c r="R40" i="1" s="1"/>
  <c r="M40" i="1"/>
  <c r="N40" i="1" s="1"/>
  <c r="K40" i="1"/>
  <c r="L40" i="1" s="1"/>
  <c r="J40" i="1"/>
  <c r="S19" i="1"/>
  <c r="T19" i="1" s="1"/>
  <c r="Q19" i="1"/>
  <c r="R19" i="1" s="1"/>
  <c r="M19" i="1"/>
  <c r="N19" i="1" s="1"/>
  <c r="K19" i="1"/>
  <c r="L19" i="1" s="1"/>
  <c r="J19" i="1"/>
  <c r="S9" i="1"/>
  <c r="T9" i="1" s="1"/>
  <c r="Q9" i="1"/>
  <c r="R9" i="1" s="1"/>
  <c r="M9" i="1"/>
  <c r="N9" i="1" s="1"/>
  <c r="K9" i="1"/>
  <c r="L9" i="1" s="1"/>
  <c r="J9" i="1"/>
  <c r="O9" i="1"/>
  <c r="P9" i="1" s="1"/>
  <c r="S37" i="1"/>
  <c r="T37" i="1" s="1"/>
  <c r="Q37" i="1"/>
  <c r="R37" i="1" s="1"/>
  <c r="M37" i="1"/>
  <c r="N37" i="1" s="1"/>
  <c r="K37" i="1"/>
  <c r="L37" i="1" s="1"/>
  <c r="J37" i="1"/>
  <c r="S16" i="1"/>
  <c r="T16" i="1" s="1"/>
  <c r="Q16" i="1"/>
  <c r="R16" i="1" s="1"/>
  <c r="M16" i="1"/>
  <c r="N16" i="1" s="1"/>
  <c r="K16" i="1"/>
  <c r="L16" i="1" s="1"/>
  <c r="J16" i="1"/>
  <c r="S21" i="1"/>
  <c r="T21" i="1" s="1"/>
  <c r="Q21" i="1"/>
  <c r="R21" i="1" s="1"/>
  <c r="M21" i="1"/>
  <c r="N21" i="1" s="1"/>
  <c r="K21" i="1"/>
  <c r="L21" i="1" s="1"/>
  <c r="J21" i="1"/>
  <c r="S14" i="1"/>
  <c r="T14" i="1" s="1"/>
  <c r="Q14" i="1"/>
  <c r="R14" i="1" s="1"/>
  <c r="M14" i="1"/>
  <c r="N14" i="1" s="1"/>
  <c r="K14" i="1"/>
  <c r="L14" i="1" s="1"/>
  <c r="J14" i="1"/>
  <c r="S10" i="1"/>
  <c r="T10" i="1" s="1"/>
  <c r="Q10" i="1"/>
  <c r="R10" i="1" s="1"/>
  <c r="M10" i="1"/>
  <c r="N10" i="1" s="1"/>
  <c r="K10" i="1"/>
  <c r="L10" i="1" s="1"/>
  <c r="J10" i="1"/>
  <c r="O10" i="1"/>
  <c r="P10" i="1" s="1"/>
  <c r="S15" i="1"/>
  <c r="T15" i="1" s="1"/>
  <c r="Q15" i="1"/>
  <c r="R15" i="1" s="1"/>
  <c r="M15" i="1"/>
  <c r="N15" i="1" s="1"/>
  <c r="K15" i="1"/>
  <c r="L15" i="1" s="1"/>
  <c r="J15" i="1"/>
  <c r="S7" i="1"/>
  <c r="T7" i="1" s="1"/>
  <c r="Q7" i="1"/>
  <c r="R7" i="1" s="1"/>
  <c r="M7" i="1"/>
  <c r="N7" i="1" s="1"/>
  <c r="K7" i="1"/>
  <c r="L7" i="1" s="1"/>
  <c r="J7" i="1"/>
  <c r="S17" i="1"/>
  <c r="T17" i="1" s="1"/>
  <c r="Q17" i="1"/>
  <c r="R17" i="1" s="1"/>
  <c r="M17" i="1"/>
  <c r="N17" i="1" s="1"/>
  <c r="K17" i="1"/>
  <c r="L17" i="1" s="1"/>
  <c r="J17" i="1"/>
  <c r="S52" i="1"/>
  <c r="T52" i="1" s="1"/>
  <c r="Q52" i="1"/>
  <c r="R52" i="1" s="1"/>
  <c r="M52" i="1"/>
  <c r="N52" i="1" s="1"/>
  <c r="K52" i="1"/>
  <c r="L52" i="1" s="1"/>
  <c r="J52" i="1"/>
  <c r="O52" i="1"/>
  <c r="P52" i="1" s="1"/>
  <c r="S23" i="1"/>
  <c r="T23" i="1" s="1"/>
  <c r="Q23" i="1"/>
  <c r="R23" i="1" s="1"/>
  <c r="M23" i="1"/>
  <c r="N23" i="1" s="1"/>
  <c r="K23" i="1"/>
  <c r="L23" i="1" s="1"/>
  <c r="J23" i="1"/>
  <c r="O23" i="1"/>
  <c r="P23" i="1" s="1"/>
  <c r="S53" i="1"/>
  <c r="T53" i="1" s="1"/>
  <c r="Q53" i="1"/>
  <c r="R53" i="1" s="1"/>
  <c r="M53" i="1"/>
  <c r="N53" i="1" s="1"/>
  <c r="K53" i="1"/>
  <c r="L53" i="1" s="1"/>
  <c r="J53" i="1"/>
  <c r="O53" i="1"/>
  <c r="P53" i="1" s="1"/>
  <c r="S54" i="1"/>
  <c r="T54" i="1" s="1"/>
  <c r="Q54" i="1"/>
  <c r="R54" i="1" s="1"/>
  <c r="M54" i="1"/>
  <c r="N54" i="1" s="1"/>
  <c r="K54" i="1"/>
  <c r="L54" i="1" s="1"/>
  <c r="J54" i="1"/>
  <c r="O54" i="1"/>
  <c r="P54" i="1" s="1"/>
  <c r="S18" i="1"/>
  <c r="T18" i="1" s="1"/>
  <c r="Q18" i="1"/>
  <c r="R18" i="1" s="1"/>
  <c r="M18" i="1"/>
  <c r="N18" i="1" s="1"/>
  <c r="K18" i="1"/>
  <c r="L18" i="1" s="1"/>
  <c r="J18" i="1"/>
  <c r="S11" i="1"/>
  <c r="T11" i="1" s="1"/>
  <c r="Q11" i="1"/>
  <c r="R11" i="1" s="1"/>
  <c r="M11" i="1"/>
  <c r="N11" i="1" s="1"/>
  <c r="K11" i="1"/>
  <c r="L11" i="1" s="1"/>
  <c r="J11" i="1"/>
  <c r="O11" i="1"/>
  <c r="P11" i="1" s="1"/>
  <c r="S8" i="1"/>
  <c r="T8" i="1" s="1"/>
  <c r="Q8" i="1"/>
  <c r="R8" i="1" s="1"/>
  <c r="M8" i="1"/>
  <c r="N8" i="1" s="1"/>
  <c r="K8" i="1"/>
  <c r="L8" i="1" s="1"/>
  <c r="J8" i="1"/>
  <c r="O8" i="1"/>
  <c r="P8" i="1" s="1"/>
  <c r="S41" i="1"/>
  <c r="T41" i="1" s="1"/>
  <c r="Q41" i="1"/>
  <c r="R41" i="1" s="1"/>
  <c r="M41" i="1"/>
  <c r="N41" i="1" s="1"/>
  <c r="K41" i="1"/>
  <c r="L41" i="1" s="1"/>
  <c r="J41" i="1"/>
  <c r="S20" i="1"/>
  <c r="T20" i="1" s="1"/>
  <c r="Q20" i="1"/>
  <c r="R20" i="1" s="1"/>
  <c r="M20" i="1"/>
  <c r="N20" i="1" s="1"/>
  <c r="K20" i="1"/>
  <c r="L20" i="1" s="1"/>
  <c r="J20" i="1"/>
  <c r="S75" i="1"/>
  <c r="T75" i="1" s="1"/>
  <c r="Q75" i="1"/>
  <c r="R75" i="1" s="1"/>
  <c r="M75" i="1"/>
  <c r="N75" i="1" s="1"/>
  <c r="K75" i="1"/>
  <c r="L75" i="1" s="1"/>
  <c r="J75" i="1"/>
  <c r="S69" i="1"/>
  <c r="T69" i="1" s="1"/>
  <c r="Q69" i="1"/>
  <c r="R69" i="1" s="1"/>
  <c r="M69" i="1"/>
  <c r="N69" i="1" s="1"/>
  <c r="K69" i="1"/>
  <c r="L69" i="1" s="1"/>
  <c r="J69" i="1"/>
  <c r="O69" i="1"/>
  <c r="P69" i="1" s="1"/>
  <c r="S74" i="1"/>
  <c r="T74" i="1" s="1"/>
  <c r="Q74" i="1"/>
  <c r="R74" i="1" s="1"/>
  <c r="M74" i="1"/>
  <c r="N74" i="1" s="1"/>
  <c r="K74" i="1"/>
  <c r="L74" i="1" s="1"/>
  <c r="J74" i="1"/>
  <c r="S63" i="1"/>
  <c r="T63" i="1" s="1"/>
  <c r="Q63" i="1"/>
  <c r="R63" i="1" s="1"/>
  <c r="M63" i="1"/>
  <c r="N63" i="1" s="1"/>
  <c r="K63" i="1"/>
  <c r="L63" i="1" s="1"/>
  <c r="J63" i="1"/>
  <c r="O63" i="1"/>
  <c r="P63" i="1" s="1"/>
  <c r="S29" i="1"/>
  <c r="T29" i="1" s="1"/>
  <c r="Q29" i="1"/>
  <c r="R29" i="1" s="1"/>
  <c r="M29" i="1"/>
  <c r="N29" i="1" s="1"/>
  <c r="K29" i="1"/>
  <c r="L29" i="1" s="1"/>
  <c r="J29" i="1"/>
  <c r="O29" i="1"/>
  <c r="P29" i="1" s="1"/>
  <c r="S66" i="1"/>
  <c r="T66" i="1" s="1"/>
  <c r="Q66" i="1"/>
  <c r="R66" i="1" s="1"/>
  <c r="M66" i="1"/>
  <c r="N66" i="1" s="1"/>
  <c r="K66" i="1"/>
  <c r="L66" i="1" s="1"/>
  <c r="J66" i="1"/>
  <c r="O66" i="1"/>
  <c r="P66" i="1" s="1"/>
  <c r="S65" i="1"/>
  <c r="T65" i="1" s="1"/>
  <c r="Q65" i="1"/>
  <c r="R65" i="1" s="1"/>
  <c r="M65" i="1"/>
  <c r="N65" i="1" s="1"/>
  <c r="K65" i="1"/>
  <c r="L65" i="1" s="1"/>
  <c r="J65" i="1"/>
  <c r="O65" i="1"/>
  <c r="P65" i="1" s="1"/>
  <c r="S60" i="1"/>
  <c r="T60" i="1" s="1"/>
  <c r="Q60" i="1"/>
  <c r="R60" i="1" s="1"/>
  <c r="M60" i="1"/>
  <c r="N60" i="1" s="1"/>
  <c r="K60" i="1"/>
  <c r="L60" i="1" s="1"/>
  <c r="J60" i="1"/>
  <c r="S57" i="1"/>
  <c r="T57" i="1" s="1"/>
  <c r="Q57" i="1"/>
  <c r="R57" i="1" s="1"/>
  <c r="M57" i="1"/>
  <c r="N57" i="1" s="1"/>
  <c r="K57" i="1"/>
  <c r="L57" i="1" s="1"/>
  <c r="J57" i="1"/>
  <c r="O57" i="1"/>
  <c r="P57" i="1" s="1"/>
  <c r="S79" i="1"/>
  <c r="T79" i="1" s="1"/>
  <c r="Q79" i="1"/>
  <c r="R79" i="1" s="1"/>
  <c r="M79" i="1"/>
  <c r="N79" i="1" s="1"/>
  <c r="K79" i="1"/>
  <c r="L79" i="1" s="1"/>
  <c r="J79" i="1"/>
  <c r="S55" i="1"/>
  <c r="T55" i="1" s="1"/>
  <c r="Q55" i="1"/>
  <c r="R55" i="1" s="1"/>
  <c r="M55" i="1"/>
  <c r="N55" i="1" s="1"/>
  <c r="K55" i="1"/>
  <c r="L55" i="1" s="1"/>
  <c r="J55" i="1"/>
  <c r="S59" i="1"/>
  <c r="T59" i="1" s="1"/>
  <c r="Q59" i="1"/>
  <c r="R59" i="1" s="1"/>
  <c r="M59" i="1"/>
  <c r="N59" i="1" s="1"/>
  <c r="K59" i="1"/>
  <c r="L59" i="1" s="1"/>
  <c r="J59" i="1"/>
  <c r="S30" i="1"/>
  <c r="T30" i="1" s="1"/>
  <c r="Q30" i="1"/>
  <c r="R30" i="1" s="1"/>
  <c r="M30" i="1"/>
  <c r="N30" i="1" s="1"/>
  <c r="K30" i="1"/>
  <c r="L30" i="1" s="1"/>
  <c r="J30" i="1"/>
  <c r="S5" i="1"/>
  <c r="T5" i="1" s="1"/>
  <c r="Q5" i="1"/>
  <c r="R5" i="1" s="1"/>
  <c r="O5" i="1"/>
  <c r="P5" i="1" s="1"/>
  <c r="M5" i="1"/>
  <c r="N5" i="1" s="1"/>
  <c r="K5" i="1"/>
  <c r="L5" i="1" s="1"/>
  <c r="J5" i="1"/>
  <c r="S4" i="1"/>
  <c r="T4" i="1" s="1"/>
  <c r="Q4" i="1"/>
  <c r="R4" i="1" s="1"/>
  <c r="M4" i="1"/>
  <c r="N4" i="1" s="1"/>
  <c r="K4" i="1"/>
  <c r="L4" i="1" s="1"/>
  <c r="J4" i="1"/>
  <c r="O4" i="1"/>
  <c r="P4" i="1" s="1"/>
  <c r="S72" i="1"/>
  <c r="T72" i="1" s="1"/>
  <c r="Q72" i="1"/>
  <c r="R72" i="1" s="1"/>
  <c r="M72" i="1"/>
  <c r="N72" i="1" s="1"/>
  <c r="K72" i="1"/>
  <c r="L72" i="1" s="1"/>
  <c r="J72" i="1"/>
  <c r="S77" i="1"/>
  <c r="T77" i="1" s="1"/>
  <c r="Q77" i="1"/>
  <c r="R77" i="1" s="1"/>
  <c r="M77" i="1"/>
  <c r="N77" i="1" s="1"/>
  <c r="K77" i="1"/>
  <c r="L77" i="1" s="1"/>
  <c r="J77" i="1"/>
  <c r="S56" i="1"/>
  <c r="T56" i="1" s="1"/>
  <c r="Q56" i="1"/>
  <c r="R56" i="1" s="1"/>
  <c r="M56" i="1"/>
  <c r="N56" i="1" s="1"/>
  <c r="K56" i="1"/>
  <c r="L56" i="1" s="1"/>
  <c r="J56" i="1"/>
  <c r="S6" i="1"/>
  <c r="T6" i="1" s="1"/>
  <c r="Q6" i="1"/>
  <c r="R6" i="1" s="1"/>
  <c r="M6" i="1"/>
  <c r="N6" i="1" s="1"/>
  <c r="K6" i="1"/>
  <c r="L6" i="1" s="1"/>
  <c r="J6" i="1"/>
  <c r="O6" i="1"/>
  <c r="P6" i="1" s="1"/>
  <c r="S25" i="1"/>
  <c r="T25" i="1" s="1"/>
  <c r="Q25" i="1"/>
  <c r="R25" i="1" s="1"/>
  <c r="M25" i="1"/>
  <c r="N25" i="1" s="1"/>
  <c r="K25" i="1"/>
  <c r="L25" i="1" s="1"/>
  <c r="J25" i="1"/>
  <c r="O25" i="1"/>
  <c r="P25" i="1" s="1"/>
  <c r="S43" i="1"/>
  <c r="T43" i="1" s="1"/>
  <c r="Q43" i="1"/>
  <c r="R43" i="1" s="1"/>
  <c r="M43" i="1"/>
  <c r="N43" i="1" s="1"/>
  <c r="K43" i="1"/>
  <c r="L43" i="1" s="1"/>
  <c r="J43" i="1"/>
  <c r="O43" i="1"/>
  <c r="P43" i="1" s="1"/>
  <c r="S71" i="1"/>
  <c r="T71" i="1" s="1"/>
  <c r="Q71" i="1"/>
  <c r="R71" i="1" s="1"/>
  <c r="M71" i="1"/>
  <c r="N71" i="1" s="1"/>
  <c r="K71" i="1"/>
  <c r="L71" i="1" s="1"/>
  <c r="J71" i="1"/>
  <c r="S49" i="1"/>
  <c r="T49" i="1" s="1"/>
  <c r="Q49" i="1"/>
  <c r="R49" i="1" s="1"/>
  <c r="M49" i="1"/>
  <c r="N49" i="1" s="1"/>
  <c r="K49" i="1"/>
  <c r="L49" i="1" s="1"/>
  <c r="J49" i="1"/>
  <c r="O49" i="1"/>
  <c r="P49" i="1" s="1"/>
  <c r="S62" i="1"/>
  <c r="T62" i="1" s="1"/>
  <c r="Q62" i="1"/>
  <c r="R62" i="1" s="1"/>
  <c r="M62" i="1"/>
  <c r="N62" i="1" s="1"/>
  <c r="K62" i="1"/>
  <c r="L62" i="1" s="1"/>
  <c r="J62" i="1"/>
  <c r="S44" i="1"/>
  <c r="T44" i="1" s="1"/>
  <c r="Q44" i="1"/>
  <c r="R44" i="1" s="1"/>
  <c r="M44" i="1"/>
  <c r="N44" i="1" s="1"/>
  <c r="K44" i="1"/>
  <c r="L44" i="1" s="1"/>
  <c r="J44" i="1"/>
  <c r="O44" i="1"/>
  <c r="P44" i="1" s="1"/>
  <c r="S45" i="1"/>
  <c r="T45" i="1" s="1"/>
  <c r="Q45" i="1"/>
  <c r="R45" i="1" s="1"/>
  <c r="M45" i="1"/>
  <c r="N45" i="1" s="1"/>
  <c r="K45" i="1"/>
  <c r="L45" i="1" s="1"/>
  <c r="J45" i="1"/>
  <c r="O45" i="1"/>
  <c r="P45" i="1" s="1"/>
  <c r="S42" i="1"/>
  <c r="T42" i="1" s="1"/>
  <c r="Q42" i="1"/>
  <c r="R42" i="1" s="1"/>
  <c r="M42" i="1"/>
  <c r="N42" i="1" s="1"/>
  <c r="K42" i="1"/>
  <c r="L42" i="1" s="1"/>
  <c r="J42" i="1"/>
  <c r="S3" i="1"/>
  <c r="T3" i="1" s="1"/>
  <c r="Q3" i="1"/>
  <c r="R3" i="1" s="1"/>
  <c r="M3" i="1"/>
  <c r="N3" i="1" s="1"/>
  <c r="K3" i="1"/>
  <c r="L3" i="1" s="1"/>
  <c r="J3" i="1"/>
  <c r="O3" i="1"/>
  <c r="P3" i="1" s="1"/>
  <c r="S68" i="1"/>
  <c r="T68" i="1" s="1"/>
  <c r="Q68" i="1"/>
  <c r="R68" i="1" s="1"/>
  <c r="M68" i="1"/>
  <c r="N68" i="1" s="1"/>
  <c r="K68" i="1"/>
  <c r="L68" i="1" s="1"/>
  <c r="J68" i="1"/>
  <c r="O68" i="1"/>
  <c r="P68" i="1" s="1"/>
  <c r="S73" i="1"/>
  <c r="T73" i="1" s="1"/>
  <c r="Q73" i="1"/>
  <c r="R73" i="1" s="1"/>
  <c r="M73" i="1"/>
  <c r="N73" i="1" s="1"/>
  <c r="K73" i="1"/>
  <c r="L73" i="1" s="1"/>
  <c r="J73" i="1"/>
  <c r="S58" i="1"/>
  <c r="T58" i="1" s="1"/>
  <c r="Q58" i="1"/>
  <c r="R58" i="1" s="1"/>
  <c r="M58" i="1"/>
  <c r="N58" i="1" s="1"/>
  <c r="K58" i="1"/>
  <c r="L58" i="1" s="1"/>
  <c r="J58" i="1"/>
  <c r="S67" i="1"/>
  <c r="T67" i="1" s="1"/>
  <c r="Q67" i="1"/>
  <c r="R67" i="1" s="1"/>
  <c r="M67" i="1"/>
  <c r="N67" i="1" s="1"/>
  <c r="K67" i="1"/>
  <c r="L67" i="1" s="1"/>
  <c r="J67" i="1"/>
  <c r="O67" i="1"/>
  <c r="P67" i="1" s="1"/>
  <c r="S64" i="1"/>
  <c r="T64" i="1" s="1"/>
  <c r="Q64" i="1"/>
  <c r="R64" i="1" s="1"/>
  <c r="M64" i="1"/>
  <c r="N64" i="1" s="1"/>
  <c r="K64" i="1"/>
  <c r="L64" i="1" s="1"/>
  <c r="J64" i="1"/>
  <c r="O64" i="1"/>
  <c r="P64" i="1" s="1"/>
  <c r="S61" i="1"/>
  <c r="T61" i="1" s="1"/>
  <c r="Q61" i="1"/>
  <c r="R61" i="1" s="1"/>
  <c r="M61" i="1"/>
  <c r="N61" i="1" s="1"/>
  <c r="K61" i="1"/>
  <c r="L61" i="1" s="1"/>
  <c r="J61" i="1"/>
  <c r="S76" i="1"/>
  <c r="T76" i="1" s="1"/>
  <c r="Q76" i="1"/>
  <c r="R76" i="1" s="1"/>
  <c r="M76" i="1"/>
  <c r="N76" i="1" s="1"/>
  <c r="K76" i="1"/>
  <c r="L76" i="1" s="1"/>
  <c r="J76" i="1"/>
  <c r="S78" i="1"/>
  <c r="T78" i="1" s="1"/>
  <c r="Q78" i="1"/>
  <c r="R78" i="1" s="1"/>
  <c r="M78" i="1"/>
  <c r="N78" i="1" s="1"/>
  <c r="K78" i="1"/>
  <c r="L78" i="1" s="1"/>
  <c r="J78" i="1"/>
  <c r="S70" i="1"/>
  <c r="T70" i="1" s="1"/>
  <c r="Q70" i="1"/>
  <c r="R70" i="1" s="1"/>
  <c r="M70" i="1"/>
  <c r="N70" i="1" s="1"/>
  <c r="K70" i="1"/>
  <c r="L70" i="1" s="1"/>
  <c r="J70" i="1"/>
  <c r="O70" i="1"/>
  <c r="P70" i="1" s="1"/>
  <c r="S24" i="1"/>
  <c r="T24" i="1" s="1"/>
  <c r="Q24" i="1"/>
  <c r="R24" i="1" s="1"/>
  <c r="M24" i="1"/>
  <c r="N24" i="1" s="1"/>
  <c r="K24" i="1"/>
  <c r="L24" i="1" s="1"/>
  <c r="J24" i="1"/>
  <c r="O24" i="1"/>
  <c r="P24" i="1" s="1"/>
  <c r="S47" i="1"/>
  <c r="T47" i="1" s="1"/>
  <c r="Q47" i="1"/>
  <c r="R47" i="1" s="1"/>
  <c r="M47" i="1"/>
  <c r="N47" i="1" s="1"/>
  <c r="K47" i="1"/>
  <c r="L47" i="1" s="1"/>
  <c r="J47" i="1"/>
  <c r="O47" i="1"/>
  <c r="P47" i="1" s="1"/>
  <c r="S50" i="1"/>
  <c r="T50" i="1" s="1"/>
  <c r="Q50" i="1"/>
  <c r="R50" i="1" s="1"/>
  <c r="M50" i="1"/>
  <c r="N50" i="1" s="1"/>
  <c r="K50" i="1"/>
  <c r="L50" i="1" s="1"/>
  <c r="J50" i="1"/>
  <c r="O50" i="1"/>
  <c r="P50" i="1" s="1"/>
  <c r="S26" i="1"/>
  <c r="T26" i="1" s="1"/>
  <c r="Q26" i="1"/>
  <c r="R26" i="1" s="1"/>
  <c r="M26" i="1"/>
  <c r="N26" i="1" s="1"/>
  <c r="K26" i="1"/>
  <c r="L26" i="1" s="1"/>
  <c r="J26" i="1"/>
  <c r="S46" i="1"/>
  <c r="T46" i="1" s="1"/>
  <c r="Q46" i="1"/>
  <c r="R46" i="1" s="1"/>
  <c r="M46" i="1"/>
  <c r="N46" i="1" s="1"/>
  <c r="K46" i="1"/>
  <c r="L46" i="1" s="1"/>
  <c r="J46" i="1"/>
  <c r="S51" i="1"/>
  <c r="T51" i="1" s="1"/>
  <c r="Q51" i="1"/>
  <c r="R51" i="1" s="1"/>
  <c r="M51" i="1"/>
  <c r="N51" i="1" s="1"/>
  <c r="K51" i="1"/>
  <c r="L51" i="1" s="1"/>
  <c r="J51" i="1"/>
  <c r="S48" i="1"/>
  <c r="T48" i="1" s="1"/>
  <c r="Q48" i="1"/>
  <c r="R48" i="1" s="1"/>
  <c r="M48" i="1"/>
  <c r="N48" i="1" s="1"/>
  <c r="K48" i="1"/>
  <c r="L48" i="1" s="1"/>
  <c r="J48" i="1"/>
  <c r="S28" i="1"/>
  <c r="T28" i="1" s="1"/>
  <c r="Q28" i="1"/>
  <c r="R28" i="1" s="1"/>
  <c r="M28" i="1"/>
  <c r="N28" i="1" s="1"/>
  <c r="K28" i="1"/>
  <c r="L28" i="1" s="1"/>
  <c r="J28" i="1"/>
  <c r="O28" i="1"/>
  <c r="P28" i="1" s="1"/>
  <c r="S27" i="1"/>
  <c r="T27" i="1" s="1"/>
  <c r="Q27" i="1"/>
  <c r="R27" i="1" s="1"/>
  <c r="M27" i="1"/>
  <c r="N27" i="1" s="1"/>
  <c r="K27" i="1"/>
  <c r="L27" i="1" s="1"/>
  <c r="J27" i="1"/>
  <c r="O27" i="1"/>
  <c r="P27" i="1" s="1"/>
  <c r="J1" i="1" l="1"/>
  <c r="R1" i="1"/>
  <c r="N1" i="1"/>
  <c r="T1" i="1"/>
  <c r="P1" i="1"/>
  <c r="L1" i="1"/>
</calcChain>
</file>

<file path=xl/sharedStrings.xml><?xml version="1.0" encoding="utf-8"?>
<sst xmlns="http://schemas.openxmlformats.org/spreadsheetml/2006/main" count="168" uniqueCount="155">
  <si>
    <t>LOCATION</t>
  </si>
  <si>
    <t>LONGITUDE (MIN.)</t>
  </si>
  <si>
    <t>LATITUDE (MAX.)</t>
  </si>
  <si>
    <t>chapman sr/y</t>
    <phoneticPr fontId="2" type="noConversion"/>
  </si>
  <si>
    <t>profeta la/yb</t>
    <phoneticPr fontId="2" type="noConversion"/>
  </si>
  <si>
    <t>MARIANA ARC / MARIANA TROUGH / DREDGE 58 KL</t>
  </si>
  <si>
    <t>144.83,17.93</t>
    <phoneticPr fontId="2" type="noConversion"/>
  </si>
  <si>
    <t>MARIANA ARC / MARIANA ARC - CENTRAL ISLAND PROVINCE / PAGAN / PAGAN SOUTH</t>
  </si>
  <si>
    <t>145.75,18.17</t>
    <phoneticPr fontId="2" type="noConversion"/>
  </si>
  <si>
    <t>AEGEAN ARC / SOUTH AEGEAN VOLCANIC ARC / SANTORINI</t>
  </si>
  <si>
    <t>36.5,25.5</t>
  </si>
  <si>
    <t>BETIC-RIF OROGENIC BELT (GIBRALTAR ARC) / BETIC CORDILLERA / NEOGENE ALBORAN VOLCANIC PROVINCE</t>
  </si>
  <si>
    <t>36.5,-2.5</t>
  </si>
  <si>
    <t>APENNINIC-MAGHREBIDES CHAIN / MAGHREBIDES / MOROCCO / GOUROUGOU VOLCANIC FIELD</t>
  </si>
  <si>
    <t>35.5,-2.5</t>
  </si>
  <si>
    <t>NORTH AMERICAN CORDILLERA - MESOZOIC / CORDILLERA MEXICO / GUERRERO</t>
  </si>
  <si>
    <t>17.5,-101.5</t>
  </si>
  <si>
    <t>AEGEAN ARC / EASTERN AEGEAN VOLCANIC ARC / KOS</t>
  </si>
  <si>
    <t>36.5,26.5</t>
  </si>
  <si>
    <t>APENNINIC-MAGHREBIDES CHAIN / MAGHREBIDES / ALGERIA</t>
  </si>
  <si>
    <t>35.5,-1.5</t>
  </si>
  <si>
    <t>NORTH AMERICAN CORDILLERA - MESOZOIC / CORDILLERA MEXICO / XOLAPA COMPLEX</t>
  </si>
  <si>
    <t>ANATOLIA-IRAN BELT - CENOZOIC/QUATERNARY / TURKEY / EASTERN ANATOLIAN VOLCANIC BELT / TEKNECIK ANDESITE PORPHYRY</t>
  </si>
  <si>
    <t>41.5,37.5</t>
  </si>
  <si>
    <t>EUROPEAN OROGENIC BELT - CENOZOIC/QUATERNARY / FRANCE / FRENCH MASSIF CENTRAL / MONTS DORE</t>
  </si>
  <si>
    <t>45.5,3.5</t>
  </si>
  <si>
    <t>45.5,2.5</t>
  </si>
  <si>
    <t>LIGURIA-SARDO-TYRRHENIAN ARC / SARDINIA / SOUTHERN SARDINIA</t>
  </si>
  <si>
    <t>39.5,9.5</t>
  </si>
  <si>
    <t>39.5,8.5</t>
  </si>
  <si>
    <t>LIGURIA-SARDO-TYRRHENIAN ARC / SARDINIA / NORTHERN SARDINIA</t>
  </si>
  <si>
    <t>40.5,8.5</t>
  </si>
  <si>
    <t>ANATOLIA-IRAN BELT - CENOZOIC/QUATERNARY / TURKEY / WESTERN ANATOLIAN VOLCANIC BELT / FOCA DIKE</t>
  </si>
  <si>
    <t>38.5,26.5</t>
  </si>
  <si>
    <t>EUROPEAN OROGENIC BELT - CENOZOIC/QUATERNARY / FRANCE / FRENCH MASSIF CENTRAL / CANTAL</t>
  </si>
  <si>
    <t>44.5,3.5</t>
  </si>
  <si>
    <t>ANATOLIA-IRAN BELT - CENOZOIC/QUATERNARY / TURKEY / WESTERN ANATOLIAN VOLCANIC BELT / BAYRAMIC MAGMATIC COMPLEX</t>
  </si>
  <si>
    <t>40.5,26.5</t>
  </si>
  <si>
    <t>ANDEAN ARC / SOUTHERN ANDEAN VOLCANIC ZONE / CHILE</t>
  </si>
  <si>
    <t>-43.5,-73.5</t>
  </si>
  <si>
    <t>APENNINIC-MAGHREBIDES CHAIN / MAGHREBIDES / MOROCCO / GUILLIZ VOLCANIC FIELD</t>
  </si>
  <si>
    <t>34.5,-3.5</t>
  </si>
  <si>
    <t>APENNINIC-MAGHREBIDES CHAIN / MAGHREBIDES / MOROCCO / OUJDA VOLCANIC FIELD</t>
  </si>
  <si>
    <t>34.5,-2.5</t>
  </si>
  <si>
    <t>NORTH AMERICAN CORDILLERA - MESOZOIC / CORDILLERA UNITED STATES / CALIFORNIA / SIDEWINDER VOLCANIC SERIES</t>
  </si>
  <si>
    <t>34.5,-116.5</t>
  </si>
  <si>
    <t>ANATOLIA-IRAN BELT - CENOZOIC/QUATERNARY / TURKEY / WESTERN ANATOLIAN VOLCANIC BELT / BALLICA UNIT</t>
  </si>
  <si>
    <t>39.5,26.5</t>
  </si>
  <si>
    <t>HONSHU ARC / NORTHEASTERN HONSHU ARC / HONSHU / AKAGI</t>
  </si>
  <si>
    <t>36.5,139.5</t>
  </si>
  <si>
    <t>HONSHU ARC / NORTHEASTERN HONSHU ARC / HONSHU / OSORE</t>
  </si>
  <si>
    <t>41.5,141.5</t>
  </si>
  <si>
    <t>NORTH AMERICAN CORDILLERA - MESOZOIC / CORDILLERA UNITED STATES / ARIZONA</t>
  </si>
  <si>
    <t>34.5,-112.5</t>
  </si>
  <si>
    <t>NORTH AMERICAN CORDILLERA - MESOZOIC / CORDILLERA MEXICO / OAXACA</t>
  </si>
  <si>
    <t>17.5,-97.5</t>
  </si>
  <si>
    <t>-39.5,-72.5</t>
  </si>
  <si>
    <t>NORTH AMERICAN CORDILLERA - PALEOZOIC / CORDILLERA UNITED STATES / NEVADA / BLACK DYKE FORMATION</t>
  </si>
  <si>
    <t>38.5,-118.5</t>
  </si>
  <si>
    <t>ADRIA DOMAIN / SOUTHERN ALPS / VENETO VOLCANIC PROVINCE</t>
  </si>
  <si>
    <t>45.5,11.5</t>
  </si>
  <si>
    <t>EUROPEAN OROGENIC BELT - CENOZOIC/QUATERNARY / FRANCE / PROVENCE</t>
  </si>
  <si>
    <t>44.5,7.5</t>
  </si>
  <si>
    <t>ANDEAN ARC / PATAGONIAN PLATEAU LAVAS / ARGENTINA / QUINELAF FORMATION</t>
  </si>
  <si>
    <t>-42.5,-67.5</t>
  </si>
  <si>
    <t>ANDEAN ARC / SOUTHERN ANDEAN VOLCANIC ZONE / CHILE / CALBUCO</t>
  </si>
  <si>
    <t>-41.5,-72.5</t>
  </si>
  <si>
    <t>NORTH AMERICAN CORDILLERA - CENOZOIC/QUATERNARY / CORDILLERA MEXICO / TAMAULIPAS / SIERRA DE SAN CARLOS-CRUILLAS (SIERRA CHIQUITA)</t>
  </si>
  <si>
    <t>24.5,-99.5</t>
  </si>
  <si>
    <t>ANATOLIA-IRAN BELT - CENOZOIC/QUATERNARY / TURKEY / WESTERN ANATOLIAN VOLCANIC BELT / HACIBEKIR GROUP - EGRELTIDAG VOLCANIC UNIT</t>
  </si>
  <si>
    <t>38.5,28.5</t>
  </si>
  <si>
    <t>ANATOLIA-IRAN BELT - CENOZOIC/QUATERNARY / TURKEY / CENTRAL ANATOLIAN VOLCANIC BELT / HASANDAG / HASANDAG PALEOVOLCANO</t>
  </si>
  <si>
    <t>38.5,34.5</t>
  </si>
  <si>
    <t>CARPATHIAN BELT AND PANNONIAN BASIN / EASTERN ALPINE-WESTERN CARPATHIAN-NORTHERN PANNONI / SLOVENIA / POHORJE IGNEOUS COMPLEX</t>
  </si>
  <si>
    <t>46.5,15.5</t>
  </si>
  <si>
    <t>ANATOLIA-IRAN BELT - CENOZOIC/QUATERNARY / TURKEY / CENTRAL ANATOLIAN VOLCANIC BELT / ERCIYES / KOCADAG VOLCANICS</t>
  </si>
  <si>
    <t>38.5,35.5</t>
  </si>
  <si>
    <t>39.5,27.5</t>
  </si>
  <si>
    <t>ANATOLIA-IRAN BELT - CENOZOIC/QUATERNARY / TURKEY / CENTRAL ANATOLIAN VOLCANIC BELT</t>
  </si>
  <si>
    <t>39.5,32.5</t>
  </si>
  <si>
    <t>ANATOLIA-IRAN BELT - CENOZOIC/QUATERNARY / TURKEY / WESTERN ANATOLIAN VOLCANIC BELT / GALATEAN VOLCANIC MASSIF</t>
  </si>
  <si>
    <t>40.5,32.5</t>
  </si>
  <si>
    <t>NORTH AMERICAN CORDILLERA - MESOZOIC / CORDILLERA MEXICO / TAMAULIPAS / SAN FELIPE FORMATION</t>
  </si>
  <si>
    <t>23.5,-99.5</t>
  </si>
  <si>
    <t>ANATOLIA-IRAN BELT - CENOZOIC/QUATERNARY / TURKEY / WESTERN ANATOLIAN VOLCANIC BELT / BIGADIC SUCCESSION - KOCAISKAN VOLCANITES</t>
  </si>
  <si>
    <t>39.5,28.5</t>
  </si>
  <si>
    <t>NORTH AMERICAN CORDILLERA - CENOZOIC/QUATERNARY / CORDILLERA UNITED STATES / MONTANA / ABSAROKA-GALLATIN VOLCANIC PROVINCE - SUNLIGHT VOL</t>
  </si>
  <si>
    <t>44.5,-109.5</t>
  </si>
  <si>
    <t>NORTH AMERICAN CORDILLERA - CENOZOIC/QUATERNARY / CORDILLERA UNITED STATES / COLORADO / CITY MOUNTAIN</t>
  </si>
  <si>
    <t>41.5,-106.5</t>
  </si>
  <si>
    <t>NORTH AMERICAN CORDILLERA - CENOZOIC/QUATERNARY / CORDILLERA UNITED STATES / MONTANA / ABSAROKA-GALLATIN VOLCANIC PROVINCE - ELECTRIC PEA</t>
  </si>
  <si>
    <t>44.5,-110.5</t>
  </si>
  <si>
    <t>ANDEAN ARC / CENTRAL ANDEAN VOLCANIC ZONE / PERU / BARROSO FORMATION</t>
  </si>
  <si>
    <t>-16.5,-71.5</t>
  </si>
  <si>
    <t>HONSHU ARC / SOUTHWESTERN HONSHU ARC / KYUSHU / KUJU/KUZYU VOLCANO GROUP</t>
  </si>
  <si>
    <t>33.5,131.5</t>
  </si>
  <si>
    <t>ANDEAN ARC / SOUTHERN ANDEAN VOLCANIC ZONE / CHILE / COLBUN FORMATION</t>
  </si>
  <si>
    <t>-35.5,-71.5</t>
  </si>
  <si>
    <t>ANDEAN ARC / CENTRAL ANDEAN VOLCANIC ZONE / ARGENTINA / LAS BURRAS MEMBER</t>
  </si>
  <si>
    <t>-24.5,-65.5</t>
  </si>
  <si>
    <t>ANDEAN ARC / CENTRAL ANDEAN VOLCANIC ZONE / PERU / TUTUPACA</t>
  </si>
  <si>
    <t>-17.5,-70.5</t>
  </si>
  <si>
    <t>NORTH AMERICAN CORDILLERA - CENOZOIC/QUATERNARY / CORDILLERA UNITED STATES / COLORADO / SAN JUAN VOLCANIC FIELD</t>
  </si>
  <si>
    <t>38.5,-106.5</t>
  </si>
  <si>
    <t>NORTH AMERICAN CORDILLERA - CENOZOIC/QUATERNARY / CORDILLERA UNITED STATES / COLORADO / SAN JUAN VOLCANIC FIELD / MASONIC PARK TUFF</t>
  </si>
  <si>
    <t>ANDEAN ARC / CENTRAL ANDEAN VOLCANIC ZONE / PERU / ANDAGUA (ANDAHUA) VOLCANIC FIELD</t>
  </si>
  <si>
    <t>-15.5,-72.5</t>
  </si>
  <si>
    <t>NORTH AMERICAN CORDILLERA - CENOZOIC/QUATERNARY / CORDILLERA UNITED STATES / COLORADO / SAN JUAN VOLCANIC FIELD / HUERTO ANDESITE</t>
  </si>
  <si>
    <t>37.5,-106.5</t>
  </si>
  <si>
    <t>ANDEAN ARC / CENTRAL ANDEAN VOLCANIC ZONE / PERU / TITIRE</t>
  </si>
  <si>
    <t>-17.5,-69.5</t>
  </si>
  <si>
    <t>ANDEAN ARC / SOUTHERN ANDEAN VOLCANIC ZONE / CHILE / SAN PEDRO-PELLADO/TATARA / SAN PEDRO LAVA</t>
  </si>
  <si>
    <t>-36.5,-70.5</t>
  </si>
  <si>
    <t>ANDEAN ARC / CENTRAL ANDEAN VOLCANIC ZONE / CHILE / TAAPACA VOLCANIC CENTER</t>
  </si>
  <si>
    <t>-18.5,-69.5</t>
  </si>
  <si>
    <t>ANDEAN ARC / CENTRAL ANDEAN VOLCANIC ZONE / ARGENTINA / CERRO LLULLAILLACO</t>
  </si>
  <si>
    <t>-24.5,-68.5</t>
  </si>
  <si>
    <t>ANDEAN ARC / CENTRAL ANDEAN VOLCANIC ZONE / CHILE</t>
  </si>
  <si>
    <t>-18.5,-68.5</t>
  </si>
  <si>
    <t>ANDEAN ARC / CENTRAL ANDEAN VOLCANIC ZONE / PERU / OCONA</t>
  </si>
  <si>
    <t>-15.5,-73.5</t>
  </si>
  <si>
    <t>ANDEAN ARC / CENTRAL ANDEAN VOLCANIC ZONE / BOLIVIA</t>
  </si>
  <si>
    <t>-17.5,-67.5</t>
  </si>
  <si>
    <t>CENTRAL ASIAN FOLDBELT - CENOZOIC/QUATERNARY / CHINA - CENOZOIC/QUATERNARY / TIBET</t>
  </si>
  <si>
    <t>ANDEAN ARC / CENTRAL ANDEAN VOLCANIC ZONE / CHILE / COLORADO DEL AZUFRE</t>
  </si>
  <si>
    <t>-25.5,-68.5</t>
  </si>
  <si>
    <t>ANDEAN ARC / CENTRAL ANDEAN VOLCANIC ZONE / PERU / TICSANI</t>
  </si>
  <si>
    <t>-16.5,-70.5</t>
  </si>
  <si>
    <t>ANDEAN ARC / CENTRAL ANDEAN VOLCANIC ZONE / CHILE / ISLUGA</t>
  </si>
  <si>
    <t>-19.5,-68.5</t>
  </si>
  <si>
    <t>ANDEAN ARC / CENTRAL ANDEAN VOLCANIC ZONE / CHILE / OLLAGUE / VINTA LOMA SERIES</t>
  </si>
  <si>
    <t>-21.5,-68.5</t>
  </si>
  <si>
    <t>-15.5,-71.5</t>
  </si>
  <si>
    <t>CENTRAL ASIAN FOLDBELT - CENOZOIC/QUATERNARY / CHINA - CENOZOIC/QUATERNARY / TIBET / RONGMUCUOLA PLUTON</t>
  </si>
  <si>
    <t>CENTRAL ASIAN FOLDBELT - CENOZOIC/QUATERNARY / CHINA - CENOZOIC/QUATERNARY / TIBET / NANMU</t>
  </si>
  <si>
    <t>Lon &amp; Lat</t>
    <phoneticPr fontId="2" type="noConversion"/>
  </si>
  <si>
    <t>max SR/Y</t>
    <phoneticPr fontId="2" type="noConversion"/>
  </si>
  <si>
    <t>max la/ybn</t>
    <phoneticPr fontId="2" type="noConversion"/>
  </si>
  <si>
    <t>max la/yb</t>
    <phoneticPr fontId="2" type="noConversion"/>
  </si>
  <si>
    <t>this study sr/y</t>
    <phoneticPr fontId="2" type="noConversion"/>
  </si>
  <si>
    <t>sundell Sr/Y and La/Yb</t>
    <phoneticPr fontId="2" type="noConversion"/>
  </si>
  <si>
    <t>Hu 2017 sry</t>
    <phoneticPr fontId="2" type="noConversion"/>
  </si>
  <si>
    <t>Hu layb</t>
    <phoneticPr fontId="2" type="noConversion"/>
  </si>
  <si>
    <r>
      <t>CRUST1.0</t>
    </r>
    <r>
      <rPr>
        <sz val="11"/>
        <rFont val="等线"/>
        <family val="3"/>
        <charset val="134"/>
      </rPr>
      <t>厚度</t>
    </r>
  </si>
  <si>
    <r>
      <t>ANATOLIA-IRAN BELT - CENOZOIC/QUATERNARY / TURKEY / WESTERN ANATOLIAN VOLCANIC BELT / EGRIG</t>
    </r>
    <r>
      <rPr>
        <sz val="11"/>
        <rFont val="等线"/>
        <family val="3"/>
        <charset val="134"/>
      </rPr>
      <t>諰</t>
    </r>
    <r>
      <rPr>
        <sz val="11"/>
        <rFont val="Arial"/>
        <family val="2"/>
      </rPr>
      <t xml:space="preserve"> ANDESITE</t>
    </r>
  </si>
  <si>
    <r>
      <t>29.5</t>
    </r>
    <r>
      <rPr>
        <sz val="11"/>
        <rFont val="等线"/>
        <family val="3"/>
        <charset val="134"/>
      </rPr>
      <t>，</t>
    </r>
    <r>
      <rPr>
        <sz val="11"/>
        <rFont val="Times New Roman"/>
        <family val="1"/>
      </rPr>
      <t>88.5</t>
    </r>
  </si>
  <si>
    <r>
      <t>29.5</t>
    </r>
    <r>
      <rPr>
        <sz val="11"/>
        <rFont val="等线"/>
        <family val="3"/>
        <charset val="134"/>
      </rPr>
      <t>，</t>
    </r>
    <r>
      <rPr>
        <sz val="11"/>
        <rFont val="Times New Roman"/>
        <family val="1"/>
      </rPr>
      <t>90.5</t>
    </r>
  </si>
  <si>
    <r>
      <t>29.5</t>
    </r>
    <r>
      <rPr>
        <sz val="11"/>
        <rFont val="等线"/>
        <family val="3"/>
        <charset val="134"/>
      </rPr>
      <t>，</t>
    </r>
    <r>
      <rPr>
        <sz val="11"/>
        <rFont val="Times New Roman"/>
        <family val="1"/>
      </rPr>
      <t>87.5</t>
    </r>
  </si>
  <si>
    <r>
      <t>29.5</t>
    </r>
    <r>
      <rPr>
        <sz val="11"/>
        <rFont val="等线"/>
        <family val="3"/>
        <charset val="134"/>
      </rPr>
      <t>，</t>
    </r>
    <r>
      <rPr>
        <sz val="11"/>
        <rFont val="Times New Roman"/>
        <family val="1"/>
      </rPr>
      <t>91.5</t>
    </r>
  </si>
  <si>
    <r>
      <t>29.5</t>
    </r>
    <r>
      <rPr>
        <sz val="11"/>
        <rFont val="等线"/>
        <family val="3"/>
        <charset val="134"/>
      </rPr>
      <t>，</t>
    </r>
    <r>
      <rPr>
        <sz val="11"/>
        <rFont val="Times New Roman"/>
        <family val="1"/>
      </rPr>
      <t>89.5</t>
    </r>
  </si>
  <si>
    <r>
      <t>30.5</t>
    </r>
    <r>
      <rPr>
        <sz val="11"/>
        <rFont val="等线"/>
        <family val="3"/>
        <charset val="134"/>
      </rPr>
      <t>，</t>
    </r>
    <r>
      <rPr>
        <sz val="11"/>
        <rFont val="Times New Roman"/>
        <family val="1"/>
      </rPr>
      <t>89.5</t>
    </r>
  </si>
  <si>
    <r>
      <t>30.5</t>
    </r>
    <r>
      <rPr>
        <sz val="11"/>
        <rFont val="等线"/>
        <family val="3"/>
        <charset val="134"/>
      </rPr>
      <t>，</t>
    </r>
    <r>
      <rPr>
        <sz val="11"/>
        <rFont val="Times New Roman"/>
        <family val="1"/>
      </rPr>
      <t>81.5</t>
    </r>
  </si>
  <si>
    <r>
      <t>31.5</t>
    </r>
    <r>
      <rPr>
        <sz val="11"/>
        <rFont val="等线"/>
        <family val="3"/>
        <charset val="134"/>
      </rPr>
      <t>，</t>
    </r>
    <r>
      <rPr>
        <sz val="11"/>
        <rFont val="Times New Roman"/>
        <family val="1"/>
      </rPr>
      <t>84.5</t>
    </r>
  </si>
  <si>
    <r>
      <t>32.5</t>
    </r>
    <r>
      <rPr>
        <sz val="11"/>
        <rFont val="等线"/>
        <family val="3"/>
        <charset val="134"/>
      </rPr>
      <t>，</t>
    </r>
    <r>
      <rPr>
        <sz val="11"/>
        <rFont val="Times New Roman"/>
        <family val="1"/>
      </rPr>
      <t>81.5</t>
    </r>
  </si>
  <si>
    <r>
      <t>32.5</t>
    </r>
    <r>
      <rPr>
        <sz val="11"/>
        <rFont val="等线"/>
        <family val="3"/>
        <charset val="134"/>
      </rPr>
      <t>，</t>
    </r>
    <r>
      <rPr>
        <sz val="11"/>
        <rFont val="Times New Roman"/>
        <family val="1"/>
      </rPr>
      <t>80.5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</si>
</sst>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8" x14ac:knownFonts="1">
    <font>
      <sz val="11"/>
      <color theme="1"/>
      <name val="等线"/>
      <family val="2"/>
      <charset val="134"/>
      <scheme val="minor"/>
    </font>
    <font>
      <sz val="1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name val="Arial"/>
      <family val="2"/>
    </font>
    <font>
      <sz val="11"/>
      <name val="等线"/>
      <family val="3"/>
      <charset val="134"/>
    </font>
    <font>
      <sz val="11"/>
      <color theme="1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0" fontId="5" fillId="0" borderId="0" xfId="0" applyFont="1">
      <alignment vertical="center"/>
    </xf>
    <xf numFmtId="177" fontId="6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76" fontId="6" fillId="2" borderId="0" xfId="0" applyNumberFormat="1" applyFont="1" applyFill="1" applyAlignment="1">
      <alignment horizontal="center" vertical="center"/>
    </xf>
    <xf numFmtId="176" fontId="7" fillId="2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B7991-0EEE-40C4-ABFF-A9CED27180E3}">
  <dimension ref="A1:T79"/>
  <sheetViews>
    <sheetView tabSelected="1" workbookViewId="0">
      <selection activeCell="S9" sqref="S9"/>
    </sheetView>
  </sheetViews>
  <sheetFormatPr defaultRowHeight="14" x14ac:dyDescent="0.3"/>
  <cols>
    <col min="1" max="1" width="8.9140625" style="7"/>
    <col min="6" max="6" width="9.58203125" customWidth="1"/>
    <col min="7" max="7" width="11.25" customWidth="1"/>
    <col min="9" max="9" width="15.08203125" customWidth="1"/>
    <col min="10" max="10" width="7.58203125" bestFit="1" customWidth="1"/>
    <col min="11" max="11" width="12.33203125" customWidth="1"/>
    <col min="12" max="12" width="13.9140625" bestFit="1" customWidth="1"/>
    <col min="13" max="13" width="12.9140625" customWidth="1"/>
    <col min="14" max="14" width="13.9140625" bestFit="1" customWidth="1"/>
    <col min="15" max="15" width="21.9140625" customWidth="1"/>
    <col min="17" max="17" width="11.4140625" customWidth="1"/>
    <col min="19" max="19" width="11.4140625" customWidth="1"/>
  </cols>
  <sheetData>
    <row r="1" spans="1:20" x14ac:dyDescent="0.3">
      <c r="A1" s="4"/>
      <c r="B1" s="1"/>
      <c r="C1" s="1"/>
      <c r="D1" s="1"/>
      <c r="E1" s="1"/>
      <c r="F1" s="2"/>
      <c r="G1" s="1"/>
      <c r="H1" s="1"/>
      <c r="I1" s="3"/>
      <c r="J1" s="11">
        <f>SQRT(SUMSQ(J3:J79)/COUNTA(J3:J79))</f>
        <v>14.844903625027953</v>
      </c>
      <c r="K1" s="1"/>
      <c r="L1" s="11">
        <f>SQRT(SUMSQ(L3:L79)/COUNTA(L3:L79))</f>
        <v>31.806424187833358</v>
      </c>
      <c r="M1" s="1"/>
      <c r="N1" s="12">
        <f>SQRT(SUMSQ(N3:N79)/COUNTA(N3:N79))</f>
        <v>24.326696301851602</v>
      </c>
      <c r="P1" s="12">
        <f>SQRT(SUMSQ(P3:P79)/COUNTA(P3:P79))</f>
        <v>19.152385506958652</v>
      </c>
      <c r="R1" s="12">
        <f>SQRT(SUMSQ(R3:R79)/COUNTA(R3:R79))</f>
        <v>32.779814905243775</v>
      </c>
      <c r="T1" s="12">
        <f>SQRT(SUMSQ(T3:T79)/COUNTA(T3:T79))</f>
        <v>24.319388152913429</v>
      </c>
    </row>
    <row r="2" spans="1:20" s="7" customFormat="1" x14ac:dyDescent="0.3">
      <c r="A2" s="4" t="s">
        <v>0</v>
      </c>
      <c r="B2" s="4" t="s">
        <v>1</v>
      </c>
      <c r="C2" s="4" t="s">
        <v>2</v>
      </c>
      <c r="D2" s="4" t="s">
        <v>135</v>
      </c>
      <c r="E2" s="4" t="s">
        <v>143</v>
      </c>
      <c r="F2" s="5" t="s">
        <v>136</v>
      </c>
      <c r="G2" s="4" t="s">
        <v>137</v>
      </c>
      <c r="H2" s="4" t="s">
        <v>138</v>
      </c>
      <c r="I2" s="5" t="s">
        <v>139</v>
      </c>
      <c r="J2" s="6"/>
      <c r="K2" s="4" t="s">
        <v>3</v>
      </c>
      <c r="L2" s="4"/>
      <c r="M2" s="4" t="s">
        <v>4</v>
      </c>
      <c r="O2" s="7" t="s">
        <v>140</v>
      </c>
      <c r="Q2" s="7" t="s">
        <v>141</v>
      </c>
      <c r="S2" s="7" t="s">
        <v>142</v>
      </c>
    </row>
    <row r="3" spans="1:20" x14ac:dyDescent="0.3">
      <c r="A3" s="4" t="s">
        <v>38</v>
      </c>
      <c r="B3" s="10">
        <v>-74</v>
      </c>
      <c r="C3" s="10">
        <v>-43.4</v>
      </c>
      <c r="D3" s="10" t="s">
        <v>39</v>
      </c>
      <c r="E3" s="8">
        <v>29.45</v>
      </c>
      <c r="F3" s="8">
        <v>8.9032258064516121</v>
      </c>
      <c r="G3" s="8">
        <v>5.6147242834279059</v>
      </c>
      <c r="H3" s="8">
        <f t="shared" ref="H3:H34" si="0">G3*0.237/0.17</f>
        <v>7.8275862068965507</v>
      </c>
      <c r="I3" s="8">
        <v>25.273528199791883</v>
      </c>
      <c r="J3" s="8">
        <f t="shared" ref="J3:J34" si="1">E3-I3</f>
        <v>4.176471800208116</v>
      </c>
      <c r="K3" s="9">
        <f>0.9*F3-7.25</f>
        <v>0.76290322580645054</v>
      </c>
      <c r="L3" s="9">
        <f>E3-K3</f>
        <v>28.687096774193549</v>
      </c>
      <c r="M3" s="9">
        <f>21.28*LN(1.0204*G3)</f>
        <v>37.146095418001913</v>
      </c>
      <c r="N3" s="9">
        <f>E3-M3</f>
        <v>-7.6960954180019137</v>
      </c>
      <c r="O3" s="9">
        <f>-10.6+10.3*LN(F3)+8.8*LN(H3)</f>
        <v>30.027417560645013</v>
      </c>
      <c r="P3" s="9">
        <f>E3-O3</f>
        <v>-0.57741756064501359</v>
      </c>
      <c r="Q3" s="9">
        <f>(F3+42.03)/1.49</f>
        <v>34.183373024464174</v>
      </c>
      <c r="R3" s="9">
        <f>E3-Q3</f>
        <v>-4.733373024464175</v>
      </c>
      <c r="S3" s="9">
        <f>(LN(G3)-LN(0.98))/0.047</f>
        <v>37.140323206969761</v>
      </c>
      <c r="T3" s="9">
        <f>E3-S3</f>
        <v>-7.6903232069697616</v>
      </c>
    </row>
    <row r="4" spans="1:20" x14ac:dyDescent="0.3">
      <c r="A4" s="4" t="s">
        <v>63</v>
      </c>
      <c r="B4" s="10">
        <v>-67.7</v>
      </c>
      <c r="C4" s="10">
        <v>-42.35</v>
      </c>
      <c r="D4" s="10" t="s">
        <v>64</v>
      </c>
      <c r="E4" s="8">
        <v>34.22</v>
      </c>
      <c r="F4" s="8">
        <v>26.756637168141594</v>
      </c>
      <c r="G4" s="8">
        <v>17.373270380532656</v>
      </c>
      <c r="H4" s="8">
        <f t="shared" si="0"/>
        <v>24.220382824624934</v>
      </c>
      <c r="I4" s="8">
        <v>27.690807216696687</v>
      </c>
      <c r="J4" s="8">
        <f t="shared" si="1"/>
        <v>6.5291927833033121</v>
      </c>
      <c r="K4" s="9">
        <f>0.9*F4-7.25</f>
        <v>16.830973451327434</v>
      </c>
      <c r="L4" s="9">
        <f>E4-K4</f>
        <v>17.389026548672565</v>
      </c>
      <c r="M4" s="9">
        <f>21.28*LN(1.0204*G4)</f>
        <v>61.182714207334243</v>
      </c>
      <c r="N4" s="9">
        <f>E4-M4</f>
        <v>-26.962714207334244</v>
      </c>
      <c r="O4" s="9">
        <f>-10.6+10.3*LN(F4)+8.8*LN(H4)</f>
        <v>51.301172366710631</v>
      </c>
      <c r="P4" s="9">
        <f>E4-O4</f>
        <v>-17.081172366710632</v>
      </c>
      <c r="Q4" s="9">
        <f>(F4+42.03)/1.49</f>
        <v>46.165528300766169</v>
      </c>
      <c r="R4" s="9">
        <f>E4-Q4</f>
        <v>-11.945528300766171</v>
      </c>
      <c r="S4" s="9">
        <f>(LN(G4)-LN(0.98))/0.047</f>
        <v>61.173096752534796</v>
      </c>
      <c r="T4" s="9">
        <f>E4-S4</f>
        <v>-26.953096752534798</v>
      </c>
    </row>
    <row r="5" spans="1:20" x14ac:dyDescent="0.3">
      <c r="A5" s="4" t="s">
        <v>65</v>
      </c>
      <c r="B5" s="10">
        <v>-72.614000000000004</v>
      </c>
      <c r="C5" s="10">
        <v>-41.326000000000001</v>
      </c>
      <c r="D5" s="10" t="s">
        <v>66</v>
      </c>
      <c r="E5" s="8">
        <v>34.5</v>
      </c>
      <c r="F5" s="8">
        <v>16.710526315789473</v>
      </c>
      <c r="G5" s="8">
        <v>2.5135623869801091</v>
      </c>
      <c r="H5" s="8">
        <f t="shared" si="0"/>
        <v>3.5042016806722693</v>
      </c>
      <c r="I5" s="8">
        <v>26.283545013850414</v>
      </c>
      <c r="J5" s="8">
        <f t="shared" si="1"/>
        <v>8.2164549861495857</v>
      </c>
      <c r="K5" s="9">
        <f>0.9*F5-7.25</f>
        <v>7.7894736842105257</v>
      </c>
      <c r="L5" s="9">
        <f>E5-K5</f>
        <v>26.710526315789473</v>
      </c>
      <c r="M5" s="9">
        <f>21.28*LN(1.0204*G5)</f>
        <v>20.043541174574983</v>
      </c>
      <c r="N5" s="9">
        <f>E5-M5</f>
        <v>14.456458825425017</v>
      </c>
      <c r="O5" s="9">
        <f>-10.6+10.3*LN(F5)+8.8*LN(H5)</f>
        <v>29.440072055860941</v>
      </c>
      <c r="P5" s="9">
        <f>E5-O5</f>
        <v>5.0599279441390586</v>
      </c>
      <c r="Q5" s="9">
        <f>(F5+42.03)/1.49</f>
        <v>39.423172024019784</v>
      </c>
      <c r="R5" s="9">
        <f>E5-Q5</f>
        <v>-4.9231720240197845</v>
      </c>
      <c r="S5" s="9">
        <f>(LN(G5)-LN(0.98))/0.047</f>
        <v>20.040504934466433</v>
      </c>
      <c r="T5" s="9">
        <f>E5-S5</f>
        <v>14.459495065533567</v>
      </c>
    </row>
    <row r="6" spans="1:20" x14ac:dyDescent="0.3">
      <c r="A6" s="4" t="s">
        <v>38</v>
      </c>
      <c r="B6" s="10">
        <v>-72.3</v>
      </c>
      <c r="C6" s="10">
        <v>-39</v>
      </c>
      <c r="D6" s="10" t="s">
        <v>56</v>
      </c>
      <c r="E6" s="8">
        <v>33.67</v>
      </c>
      <c r="F6" s="8">
        <v>10.785714285714286</v>
      </c>
      <c r="G6" s="8">
        <v>2.8931082981715899</v>
      </c>
      <c r="H6" s="8">
        <f t="shared" si="0"/>
        <v>4.0333333333333332</v>
      </c>
      <c r="I6" s="8">
        <v>25.510370408163265</v>
      </c>
      <c r="J6" s="8">
        <f t="shared" si="1"/>
        <v>8.1596295918367368</v>
      </c>
      <c r="K6" s="9">
        <f>0.9*F6-7.25</f>
        <v>2.4571428571428573</v>
      </c>
      <c r="L6" s="9">
        <f>E6-K6</f>
        <v>31.212857142857146</v>
      </c>
      <c r="M6" s="9">
        <f>21.28*LN(1.0204*G6)</f>
        <v>23.036156836637819</v>
      </c>
      <c r="N6" s="9">
        <f>E6-M6</f>
        <v>10.633843163362183</v>
      </c>
      <c r="O6" s="9">
        <f>-10.6+10.3*LN(F6)+8.8*LN(H6)</f>
        <v>26.168111666780916</v>
      </c>
      <c r="P6" s="9">
        <f>E6-O6</f>
        <v>7.5018883332190853</v>
      </c>
      <c r="Q6" s="9">
        <f>(F6+42.03)/1.49</f>
        <v>35.446788111217643</v>
      </c>
      <c r="R6" s="9">
        <f>E6-Q6</f>
        <v>-1.7767881112176411</v>
      </c>
      <c r="S6" s="9">
        <f>(LN(G6)-LN(0.98))/0.047</f>
        <v>23.032641854622042</v>
      </c>
      <c r="T6" s="9">
        <f>E6-S6</f>
        <v>10.637358145377959</v>
      </c>
    </row>
    <row r="7" spans="1:20" x14ac:dyDescent="0.3">
      <c r="A7" s="4" t="s">
        <v>111</v>
      </c>
      <c r="B7" s="10">
        <v>-70.5</v>
      </c>
      <c r="C7" s="10">
        <v>-36</v>
      </c>
      <c r="D7" s="10" t="s">
        <v>112</v>
      </c>
      <c r="E7" s="8">
        <v>51.46</v>
      </c>
      <c r="F7" s="8">
        <v>33.529411764705884</v>
      </c>
      <c r="G7" s="8">
        <v>6.4158462259728086</v>
      </c>
      <c r="H7" s="8">
        <f t="shared" si="0"/>
        <v>8.9444444444444446</v>
      </c>
      <c r="I7" s="8">
        <v>28.707885813148788</v>
      </c>
      <c r="J7" s="8">
        <f t="shared" si="1"/>
        <v>22.752114186851212</v>
      </c>
      <c r="K7" s="8">
        <f>0.9*F7-7.25</f>
        <v>22.926470588235297</v>
      </c>
      <c r="L7" s="8">
        <f>E7-K7</f>
        <v>28.533529411764704</v>
      </c>
      <c r="M7" s="8">
        <f>21.28*LN(1.0204*G7)</f>
        <v>39.98438818694882</v>
      </c>
      <c r="N7" s="8">
        <f>E7-M7</f>
        <v>11.475611813051181</v>
      </c>
      <c r="O7" s="9">
        <f>-10.6+10.3*LN(F7)+8.8*LN(H7)</f>
        <v>44.85904401513254</v>
      </c>
      <c r="P7" s="9">
        <f>E7-O7</f>
        <v>6.6009559848674613</v>
      </c>
      <c r="Q7" s="9">
        <f>(F7+42.03)/1.49</f>
        <v>50.711014607185156</v>
      </c>
      <c r="R7" s="9">
        <f>E7-Q7</f>
        <v>0.74898539281484489</v>
      </c>
      <c r="S7" s="9">
        <f>(LN(G7)-LN(0.98))/0.047</f>
        <v>39.978161921722304</v>
      </c>
      <c r="T7" s="9">
        <f>E7-S7</f>
        <v>11.481838078277697</v>
      </c>
    </row>
    <row r="8" spans="1:20" x14ac:dyDescent="0.3">
      <c r="A8" s="4" t="s">
        <v>96</v>
      </c>
      <c r="B8" s="10">
        <v>-71.2</v>
      </c>
      <c r="C8" s="10">
        <v>-35.83</v>
      </c>
      <c r="D8" s="10" t="s">
        <v>97</v>
      </c>
      <c r="E8" s="8">
        <v>41.5</v>
      </c>
      <c r="F8" s="8">
        <v>11.84</v>
      </c>
      <c r="G8" s="8">
        <v>1.8205573047184562</v>
      </c>
      <c r="H8" s="8">
        <f t="shared" si="0"/>
        <v>2.5380710659898478</v>
      </c>
      <c r="I8" s="8">
        <v>25.64487136</v>
      </c>
      <c r="J8" s="8">
        <f t="shared" si="1"/>
        <v>15.85512864</v>
      </c>
      <c r="K8" s="8">
        <f>0.9*F8-7.25</f>
        <v>3.4060000000000006</v>
      </c>
      <c r="L8" s="8">
        <f>E8-K8</f>
        <v>38.094000000000001</v>
      </c>
      <c r="M8" s="8">
        <f>21.28*LN(1.0204*G8)</f>
        <v>13.179499294989675</v>
      </c>
      <c r="N8" s="8">
        <f>E8-M8</f>
        <v>28.320500705010325</v>
      </c>
      <c r="O8" s="9">
        <f>-10.6+10.3*LN(F8)+8.8*LN(H8)</f>
        <v>23.052639836616343</v>
      </c>
      <c r="P8" s="9">
        <f>E8-O8</f>
        <v>18.447360163383657</v>
      </c>
      <c r="Q8" s="9">
        <f>(F8+42.03)/1.49</f>
        <v>36.154362416107389</v>
      </c>
      <c r="R8" s="9">
        <f>E8-Q8</f>
        <v>5.3456375838926107</v>
      </c>
      <c r="S8" s="9">
        <f>(LN(G8)-LN(0.98))/0.047</f>
        <v>13.177561125890497</v>
      </c>
      <c r="T8" s="9">
        <f>E8-S8</f>
        <v>28.322438874109501</v>
      </c>
    </row>
    <row r="9" spans="1:20" x14ac:dyDescent="0.3">
      <c r="A9" s="4" t="s">
        <v>124</v>
      </c>
      <c r="B9" s="10">
        <v>-68.930000000000007</v>
      </c>
      <c r="C9" s="10">
        <v>-25.37</v>
      </c>
      <c r="D9" s="10" t="s">
        <v>125</v>
      </c>
      <c r="E9" s="8">
        <v>60.43</v>
      </c>
      <c r="F9" s="8">
        <v>77.625</v>
      </c>
      <c r="G9" s="8">
        <v>10.930279284709664</v>
      </c>
      <c r="H9" s="8">
        <f t="shared" si="0"/>
        <v>15.238095238095235</v>
      </c>
      <c r="I9" s="8">
        <v>36.675634375000001</v>
      </c>
      <c r="J9" s="8">
        <f t="shared" si="1"/>
        <v>23.754365624999998</v>
      </c>
      <c r="K9" s="8">
        <f>0.9*F9-7.25</f>
        <v>62.612499999999997</v>
      </c>
      <c r="L9" s="8">
        <f>E9-K9</f>
        <v>-2.1824999999999974</v>
      </c>
      <c r="M9" s="8">
        <f>21.28*LN(1.0204*G9)</f>
        <v>51.321647623846864</v>
      </c>
      <c r="N9" s="8">
        <f>E9-M9</f>
        <v>9.1083523761531353</v>
      </c>
      <c r="O9" s="8">
        <f>-10.6+10.3*LN(F9)+8.8*LN(H9)</f>
        <v>58.193889575631587</v>
      </c>
      <c r="P9" s="8">
        <f>E9-O9</f>
        <v>2.2361104243684125</v>
      </c>
      <c r="Q9" s="8">
        <f>(F9+42.03)/1.49</f>
        <v>80.305369127516784</v>
      </c>
      <c r="R9" s="8">
        <f>E9-Q9</f>
        <v>-19.875369127516784</v>
      </c>
      <c r="S9" s="8">
        <f>(LN(G9)-LN(0.98))/0.047</f>
        <v>51.313607687297861</v>
      </c>
      <c r="T9" s="8">
        <f>E9-S9</f>
        <v>9.1163923127021391</v>
      </c>
    </row>
    <row r="10" spans="1:20" x14ac:dyDescent="0.3">
      <c r="A10" s="4" t="s">
        <v>115</v>
      </c>
      <c r="B10" s="10">
        <v>-68.528999999999996</v>
      </c>
      <c r="C10" s="10">
        <v>-24.754000000000001</v>
      </c>
      <c r="D10" s="10" t="s">
        <v>116</v>
      </c>
      <c r="E10" s="8">
        <v>54.33</v>
      </c>
      <c r="F10" s="8">
        <v>78.048780487804891</v>
      </c>
      <c r="G10" s="8">
        <v>22.842953427450087</v>
      </c>
      <c r="H10" s="8">
        <f t="shared" si="0"/>
        <v>31.845764484151001</v>
      </c>
      <c r="I10" s="8">
        <v>36.763528256989886</v>
      </c>
      <c r="J10" s="8">
        <f t="shared" si="1"/>
        <v>17.566471743010112</v>
      </c>
      <c r="K10" s="8">
        <f>0.9*F10-7.25</f>
        <v>62.99390243902441</v>
      </c>
      <c r="L10" s="8">
        <f>E10-K10</f>
        <v>-8.6639024390244117</v>
      </c>
      <c r="M10" s="8">
        <f>21.28*LN(1.0204*G10)</f>
        <v>67.007259726159674</v>
      </c>
      <c r="N10" s="8">
        <f>E10-M10</f>
        <v>-12.677259726159676</v>
      </c>
      <c r="O10" s="9">
        <f>-10.6+10.3*LN(F10)+8.8*LN(H10)</f>
        <v>64.736499058984521</v>
      </c>
      <c r="P10" s="9">
        <f>E10-O10</f>
        <v>-10.406499058984522</v>
      </c>
      <c r="Q10" s="9">
        <f>(F10+42.03)/1.49</f>
        <v>80.589785562285158</v>
      </c>
      <c r="R10" s="9">
        <f>E10-Q10</f>
        <v>-26.25978556228516</v>
      </c>
      <c r="S10" s="9">
        <f>(LN(G10)-LN(0.98))/0.047</f>
        <v>66.996710493161714</v>
      </c>
      <c r="T10" s="9">
        <f>E10-S10</f>
        <v>-12.666710493161716</v>
      </c>
    </row>
    <row r="11" spans="1:20" x14ac:dyDescent="0.3">
      <c r="A11" s="4" t="s">
        <v>98</v>
      </c>
      <c r="B11" s="10">
        <v>-65.872200000000007</v>
      </c>
      <c r="C11" s="10">
        <v>-24.315300000000001</v>
      </c>
      <c r="D11" s="10" t="s">
        <v>99</v>
      </c>
      <c r="E11" s="8">
        <v>42.68</v>
      </c>
      <c r="F11" s="8">
        <v>27.076271186440675</v>
      </c>
      <c r="G11" s="8">
        <v>11.147223172539629</v>
      </c>
      <c r="H11" s="8">
        <f t="shared" si="0"/>
        <v>15.54054054054054</v>
      </c>
      <c r="I11" s="8">
        <v>27.737569592071242</v>
      </c>
      <c r="J11" s="8">
        <f t="shared" si="1"/>
        <v>14.942430407928757</v>
      </c>
      <c r="K11" s="8">
        <f>0.9*F11-7.25</f>
        <v>17.118644067796609</v>
      </c>
      <c r="L11" s="8">
        <f>E11-K11</f>
        <v>25.561355932203391</v>
      </c>
      <c r="M11" s="8">
        <f>21.28*LN(1.0204*G11)</f>
        <v>51.739875595208353</v>
      </c>
      <c r="N11" s="8">
        <f>E11-M11</f>
        <v>-9.0598755952083536</v>
      </c>
      <c r="O11" s="9">
        <f>-10.6+10.3*LN(F11)+8.8*LN(H11)</f>
        <v>47.518553473911012</v>
      </c>
      <c r="P11" s="9">
        <f>E11-O11</f>
        <v>-4.8385534739110128</v>
      </c>
      <c r="Q11" s="9">
        <f>(F11+42.03)/1.49</f>
        <v>46.380047776134681</v>
      </c>
      <c r="R11" s="9">
        <f>E11-Q11</f>
        <v>-3.7000477761346815</v>
      </c>
      <c r="S11" s="9">
        <f>(LN(G11)-LN(0.98))/0.047</f>
        <v>51.731768752888847</v>
      </c>
      <c r="T11" s="9">
        <f>E11-S11</f>
        <v>-9.0517687528888473</v>
      </c>
    </row>
    <row r="12" spans="1:20" x14ac:dyDescent="0.3">
      <c r="A12" s="4" t="s">
        <v>130</v>
      </c>
      <c r="B12" s="10">
        <v>-68.001000000000005</v>
      </c>
      <c r="C12" s="10">
        <v>-21.3</v>
      </c>
      <c r="D12" s="10" t="s">
        <v>131</v>
      </c>
      <c r="E12" s="8">
        <v>62.15</v>
      </c>
      <c r="F12" s="8">
        <v>55.833333333333336</v>
      </c>
      <c r="G12" s="8">
        <v>19.98191681735986</v>
      </c>
      <c r="H12" s="8">
        <f t="shared" si="0"/>
        <v>27.857142857142861</v>
      </c>
      <c r="I12" s="8">
        <v>32.446416666666664</v>
      </c>
      <c r="J12" s="8">
        <f t="shared" si="1"/>
        <v>29.703583333333334</v>
      </c>
      <c r="K12" s="8">
        <f>0.9*F12-7.25</f>
        <v>43</v>
      </c>
      <c r="L12" s="8">
        <f>E12-K12</f>
        <v>19.149999999999999</v>
      </c>
      <c r="M12" s="8">
        <f>21.28*LN(1.0204*G12)</f>
        <v>64.159676942449295</v>
      </c>
      <c r="N12" s="8">
        <f>E12-M12</f>
        <v>-2.0096769424492962</v>
      </c>
      <c r="O12" s="8">
        <f>-10.6+10.3*LN(F12)+8.8*LN(H12)</f>
        <v>60.108808748423442</v>
      </c>
      <c r="P12" s="8">
        <f>E12-O12</f>
        <v>2.0411912515765565</v>
      </c>
      <c r="Q12" s="8">
        <f>(F12+42.03)/1.49</f>
        <v>65.680089485458623</v>
      </c>
      <c r="R12" s="8">
        <f>E12-Q12</f>
        <v>-3.5300894854586247</v>
      </c>
      <c r="S12" s="8">
        <f>(LN(G12)-LN(0.98))/0.047</f>
        <v>64.149583249810291</v>
      </c>
      <c r="T12" s="8">
        <f>E12-S12</f>
        <v>-1.9995832498102928</v>
      </c>
    </row>
    <row r="13" spans="1:20" x14ac:dyDescent="0.3">
      <c r="A13" s="4" t="s">
        <v>128</v>
      </c>
      <c r="B13" s="10">
        <v>-68.856099999999998</v>
      </c>
      <c r="C13" s="10">
        <v>-19.149999999999999</v>
      </c>
      <c r="D13" s="10" t="s">
        <v>129</v>
      </c>
      <c r="E13" s="8">
        <v>61.5</v>
      </c>
      <c r="F13" s="8">
        <v>54.166666666666664</v>
      </c>
      <c r="G13" s="8">
        <v>17.83001808318264</v>
      </c>
      <c r="H13" s="8">
        <f t="shared" si="0"/>
        <v>24.857142857142858</v>
      </c>
      <c r="I13" s="8">
        <v>32.146416666666667</v>
      </c>
      <c r="J13" s="8">
        <f t="shared" si="1"/>
        <v>29.353583333333333</v>
      </c>
      <c r="K13" s="8">
        <f>0.9*F13-7.25</f>
        <v>41.5</v>
      </c>
      <c r="L13" s="8">
        <f>E13-K13</f>
        <v>20</v>
      </c>
      <c r="M13" s="8">
        <f>21.28*LN(1.0204*G13)</f>
        <v>61.734943103497947</v>
      </c>
      <c r="N13" s="8">
        <f>E13-M13</f>
        <v>-0.23494310349794745</v>
      </c>
      <c r="O13" s="8">
        <f>-10.6+10.3*LN(F13)+8.8*LN(H13)</f>
        <v>58.793954166348428</v>
      </c>
      <c r="P13" s="8">
        <f>E13-O13</f>
        <v>2.7060458336515723</v>
      </c>
      <c r="Q13" s="8">
        <f>(F13+42.03)/1.49</f>
        <v>64.56152125279641</v>
      </c>
      <c r="R13" s="8">
        <f>E13-Q13</f>
        <v>-3.0615212527964104</v>
      </c>
      <c r="S13" s="8">
        <f>(LN(G13)-LN(0.98))/0.047</f>
        <v>61.725237306209905</v>
      </c>
      <c r="T13" s="8">
        <f>E13-S13</f>
        <v>-0.22523730620990534</v>
      </c>
    </row>
    <row r="14" spans="1:20" x14ac:dyDescent="0.3">
      <c r="A14" s="4" t="s">
        <v>117</v>
      </c>
      <c r="B14" s="10">
        <v>-68.966700000000003</v>
      </c>
      <c r="C14" s="10">
        <v>-18.75</v>
      </c>
      <c r="D14" s="10" t="s">
        <v>118</v>
      </c>
      <c r="E14" s="8">
        <v>57</v>
      </c>
      <c r="F14" s="8">
        <v>28.315789473684209</v>
      </c>
      <c r="G14" s="8">
        <v>8.5200219073845531</v>
      </c>
      <c r="H14" s="8">
        <f t="shared" si="0"/>
        <v>11.877912894412582</v>
      </c>
      <c r="I14" s="8">
        <v>27.920070360110802</v>
      </c>
      <c r="J14" s="8">
        <f t="shared" si="1"/>
        <v>29.079929639889198</v>
      </c>
      <c r="K14" s="8">
        <f>0.9*F14-7.25</f>
        <v>18.234210526315788</v>
      </c>
      <c r="L14" s="8">
        <f>E14-K14</f>
        <v>38.765789473684208</v>
      </c>
      <c r="M14" s="8">
        <f>21.28*LN(1.0204*G14)</f>
        <v>46.020417821102356</v>
      </c>
      <c r="N14" s="8">
        <f>E14-M14</f>
        <v>10.979582178897644</v>
      </c>
      <c r="O14" s="9">
        <f>-10.6+10.3*LN(F14)+8.8*LN(H14)</f>
        <v>45.614411106918126</v>
      </c>
      <c r="P14" s="9">
        <f>E14-O14</f>
        <v>11.385588893081874</v>
      </c>
      <c r="Q14" s="9">
        <f>(F14+42.03)/1.49</f>
        <v>47.211939244083361</v>
      </c>
      <c r="R14" s="9">
        <f>E14-Q14</f>
        <v>9.7880607559166393</v>
      </c>
      <c r="S14" s="9">
        <f>(LN(G14)-LN(0.98))/0.047</f>
        <v>46.013225945632023</v>
      </c>
      <c r="T14" s="9">
        <f>E14-S14</f>
        <v>10.986774054367977</v>
      </c>
    </row>
    <row r="15" spans="1:20" x14ac:dyDescent="0.3">
      <c r="A15" s="4" t="s">
        <v>113</v>
      </c>
      <c r="B15" s="10">
        <v>-69.517499999999998</v>
      </c>
      <c r="C15" s="10">
        <v>-18.12</v>
      </c>
      <c r="D15" s="10" t="s">
        <v>114</v>
      </c>
      <c r="E15" s="8">
        <v>52.09</v>
      </c>
      <c r="F15" s="8">
        <v>106</v>
      </c>
      <c r="G15" s="8">
        <v>15.225002624371452</v>
      </c>
      <c r="H15" s="8">
        <f t="shared" si="0"/>
        <v>21.225444835153141</v>
      </c>
      <c r="I15" s="8">
        <v>43.036599999999993</v>
      </c>
      <c r="J15" s="8">
        <f t="shared" si="1"/>
        <v>9.0534000000000106</v>
      </c>
      <c r="K15" s="8">
        <f>0.9*F15-7.25</f>
        <v>88.15</v>
      </c>
      <c r="L15" s="8">
        <f>E15-K15</f>
        <v>-36.06</v>
      </c>
      <c r="M15" s="8">
        <f>21.28*LN(1.0204*G15)</f>
        <v>58.37388499244458</v>
      </c>
      <c r="N15" s="8">
        <f>E15-M15</f>
        <v>-6.2838849924445768</v>
      </c>
      <c r="O15" s="9">
        <f>-10.6+10.3*LN(F15)+8.8*LN(H15)</f>
        <v>64.319188741823552</v>
      </c>
      <c r="P15" s="9">
        <f>E15-O15</f>
        <v>-12.229188741823549</v>
      </c>
      <c r="Q15" s="9">
        <f>(F15+42.03)/1.49</f>
        <v>99.348993288590606</v>
      </c>
      <c r="R15" s="9">
        <f>E15-Q15</f>
        <v>-47.258993288590602</v>
      </c>
      <c r="S15" s="9">
        <f>(LN(G15)-LN(0.98))/0.047</f>
        <v>58.364716878424986</v>
      </c>
      <c r="T15" s="9">
        <f>E15-S15</f>
        <v>-6.2747168784249823</v>
      </c>
    </row>
    <row r="16" spans="1:20" x14ac:dyDescent="0.3">
      <c r="A16" s="4" t="s">
        <v>121</v>
      </c>
      <c r="B16" s="10">
        <v>-67.52</v>
      </c>
      <c r="C16" s="10">
        <v>-17.579999999999998</v>
      </c>
      <c r="D16" s="10" t="s">
        <v>122</v>
      </c>
      <c r="E16" s="8">
        <v>58.7</v>
      </c>
      <c r="F16" s="8">
        <v>40.070422535211272</v>
      </c>
      <c r="G16" s="8">
        <v>32.525420211662173</v>
      </c>
      <c r="H16" s="8">
        <f t="shared" si="0"/>
        <v>45.344262295081961</v>
      </c>
      <c r="I16" s="8">
        <v>29.742411426304304</v>
      </c>
      <c r="J16" s="8">
        <f t="shared" si="1"/>
        <v>28.957588573695698</v>
      </c>
      <c r="K16" s="8">
        <f>0.9*F16-7.25</f>
        <v>28.813380281690144</v>
      </c>
      <c r="L16" s="8">
        <f>E16-K16</f>
        <v>29.886619718309859</v>
      </c>
      <c r="M16" s="8">
        <f>21.28*LN(1.0204*G16)</f>
        <v>74.527170338643458</v>
      </c>
      <c r="N16" s="8">
        <f>E16-M16</f>
        <v>-15.827170338643455</v>
      </c>
      <c r="O16" s="8">
        <f>-10.6+10.3*LN(F16)+8.8*LN(H16)</f>
        <v>60.97927233889915</v>
      </c>
      <c r="P16" s="8">
        <f>E16-O16</f>
        <v>-2.2792723388991476</v>
      </c>
      <c r="Q16" s="8">
        <f>(F16+42.03)/1.49</f>
        <v>55.100954721618301</v>
      </c>
      <c r="R16" s="8">
        <f>E16-Q16</f>
        <v>3.599045278381702</v>
      </c>
      <c r="S16" s="8">
        <f>(LN(G16)-LN(0.98))/0.047</f>
        <v>74.515418112426431</v>
      </c>
      <c r="T16" s="8">
        <f>E16-S16</f>
        <v>-15.815418112426428</v>
      </c>
    </row>
    <row r="17" spans="1:20" x14ac:dyDescent="0.3">
      <c r="A17" s="4" t="s">
        <v>109</v>
      </c>
      <c r="B17" s="10">
        <v>-69.817800000000005</v>
      </c>
      <c r="C17" s="10">
        <v>-17.2639</v>
      </c>
      <c r="D17" s="10" t="s">
        <v>110</v>
      </c>
      <c r="E17" s="8">
        <v>48.72</v>
      </c>
      <c r="F17" s="8">
        <v>83.090909090909093</v>
      </c>
      <c r="G17" s="8">
        <v>27.68416451455181</v>
      </c>
      <c r="H17" s="8">
        <f t="shared" si="0"/>
        <v>38.594982293816344</v>
      </c>
      <c r="I17" s="8">
        <v>37.825823140495871</v>
      </c>
      <c r="J17" s="8">
        <f t="shared" si="1"/>
        <v>10.894176859504128</v>
      </c>
      <c r="K17" s="8">
        <f>0.9*F17-7.25</f>
        <v>67.531818181818181</v>
      </c>
      <c r="L17" s="8">
        <f>E17-K17</f>
        <v>-18.811818181818182</v>
      </c>
      <c r="M17" s="8">
        <f>21.28*LN(1.0204*G17)</f>
        <v>71.097656333577206</v>
      </c>
      <c r="N17" s="8">
        <f>E17-M17</f>
        <v>-22.377656333577207</v>
      </c>
      <c r="O17" s="9">
        <f>-10.6+10.3*LN(F17)+8.8*LN(H17)</f>
        <v>67.072809601723748</v>
      </c>
      <c r="P17" s="9">
        <f>E17-O17</f>
        <v>-18.352809601723749</v>
      </c>
      <c r="Q17" s="9">
        <f>(F17+42.03)/1.49</f>
        <v>83.973764490543019</v>
      </c>
      <c r="R17" s="9">
        <f>E17-Q17</f>
        <v>-35.25376449054302</v>
      </c>
      <c r="S17" s="9">
        <f>(LN(G17)-LN(0.98))/0.047</f>
        <v>71.086452741819457</v>
      </c>
      <c r="T17" s="9">
        <f>E17-S17</f>
        <v>-22.366452741819458</v>
      </c>
    </row>
    <row r="18" spans="1:20" x14ac:dyDescent="0.3">
      <c r="A18" s="4" t="s">
        <v>100</v>
      </c>
      <c r="B18" s="10">
        <v>-70.336100000000002</v>
      </c>
      <c r="C18" s="10">
        <v>-17.05</v>
      </c>
      <c r="D18" s="10" t="s">
        <v>101</v>
      </c>
      <c r="E18" s="8">
        <v>45.59</v>
      </c>
      <c r="F18" s="8">
        <v>74.769230769230774</v>
      </c>
      <c r="G18" s="8">
        <v>34.467025300202238</v>
      </c>
      <c r="H18" s="8">
        <f t="shared" si="0"/>
        <v>48.051088212634873</v>
      </c>
      <c r="I18" s="8">
        <v>36.088955029585797</v>
      </c>
      <c r="J18" s="8">
        <f t="shared" si="1"/>
        <v>9.5010449704142061</v>
      </c>
      <c r="K18" s="8">
        <f>0.9*F18-7.25</f>
        <v>60.042307692307702</v>
      </c>
      <c r="L18" s="8">
        <f>E18-K18</f>
        <v>-14.452307692307699</v>
      </c>
      <c r="M18" s="8">
        <f>21.28*LN(1.0204*G18)</f>
        <v>75.761008883226538</v>
      </c>
      <c r="N18" s="8">
        <f>E18-M18</f>
        <v>-30.171008883226534</v>
      </c>
      <c r="O18" s="9">
        <f>-10.6+10.3*LN(F18)+8.8*LN(H18)</f>
        <v>67.914316491542991</v>
      </c>
      <c r="P18" s="9">
        <f>E18-O18</f>
        <v>-22.324316491542987</v>
      </c>
      <c r="Q18" s="9">
        <f>(F18+42.03)/1.49</f>
        <v>78.388745482705218</v>
      </c>
      <c r="R18" s="9">
        <f>E18-Q18</f>
        <v>-32.798745482705215</v>
      </c>
      <c r="S18" s="9">
        <f>(LN(G18)-LN(0.98))/0.047</f>
        <v>75.749059274423601</v>
      </c>
      <c r="T18" s="9">
        <f>E18-S18</f>
        <v>-30.159059274423598</v>
      </c>
    </row>
    <row r="19" spans="1:20" x14ac:dyDescent="0.3">
      <c r="A19" s="4" t="s">
        <v>126</v>
      </c>
      <c r="B19" s="10">
        <v>-70.644999999999996</v>
      </c>
      <c r="C19" s="10">
        <v>-16.7317</v>
      </c>
      <c r="D19" s="10" t="s">
        <v>127</v>
      </c>
      <c r="E19" s="8">
        <v>60.69</v>
      </c>
      <c r="F19" s="8">
        <v>83.214285714285708</v>
      </c>
      <c r="G19" s="8">
        <v>29.796353542068655</v>
      </c>
      <c r="H19" s="8">
        <f t="shared" si="0"/>
        <v>41.539622291001592</v>
      </c>
      <c r="I19" s="8">
        <v>37.852198979591833</v>
      </c>
      <c r="J19" s="8">
        <f t="shared" si="1"/>
        <v>22.837801020408165</v>
      </c>
      <c r="K19" s="8">
        <f>0.9*F19-7.25</f>
        <v>67.642857142857139</v>
      </c>
      <c r="L19" s="8">
        <f>E19-K19</f>
        <v>-6.9528571428571411</v>
      </c>
      <c r="M19" s="8">
        <f>21.28*LN(1.0204*G19)</f>
        <v>72.662277912048268</v>
      </c>
      <c r="N19" s="8">
        <f>E19-M19</f>
        <v>-11.97227791204827</v>
      </c>
      <c r="O19" s="8">
        <f>-10.6+10.3*LN(F19)+8.8*LN(H19)</f>
        <v>67.735116061351874</v>
      </c>
      <c r="P19" s="8">
        <f>E19-O19</f>
        <v>-7.0451160613518766</v>
      </c>
      <c r="Q19" s="8">
        <f>(F19+42.03)/1.49</f>
        <v>84.056567593480338</v>
      </c>
      <c r="R19" s="8">
        <f>E19-Q19</f>
        <v>-23.36656759348034</v>
      </c>
      <c r="S19" s="8">
        <f>(LN(G19)-LN(0.98))/0.047</f>
        <v>72.650824020885892</v>
      </c>
      <c r="T19" s="8">
        <f>E19-S19</f>
        <v>-11.960824020885894</v>
      </c>
    </row>
    <row r="20" spans="1:20" x14ac:dyDescent="0.3">
      <c r="A20" s="4" t="s">
        <v>92</v>
      </c>
      <c r="B20" s="10">
        <v>-71.273600000000002</v>
      </c>
      <c r="C20" s="10">
        <v>-16.199200000000001</v>
      </c>
      <c r="D20" s="10" t="s">
        <v>93</v>
      </c>
      <c r="E20" s="8">
        <v>39.75</v>
      </c>
      <c r="F20" s="8">
        <v>78.061313480457329</v>
      </c>
      <c r="G20" s="8">
        <v>26.989444627901705</v>
      </c>
      <c r="H20" s="8">
        <f t="shared" si="0"/>
        <v>37.626461040074723</v>
      </c>
      <c r="I20" s="8">
        <v>36.76613093414867</v>
      </c>
      <c r="J20" s="8">
        <f t="shared" si="1"/>
        <v>2.98386906585133</v>
      </c>
      <c r="K20" s="9">
        <f>0.9*F20-7.25</f>
        <v>63.005182132411605</v>
      </c>
      <c r="L20" s="9">
        <f>E20-K20</f>
        <v>-23.255182132411605</v>
      </c>
      <c r="M20" s="9">
        <f>21.28*LN(1.0204*G20)</f>
        <v>70.556831056059536</v>
      </c>
      <c r="N20" s="9">
        <f>E20-M20</f>
        <v>-30.806831056059536</v>
      </c>
      <c r="O20" s="9">
        <f>-10.6+10.3*LN(F20)+8.8*LN(H20)</f>
        <v>66.20602073276865</v>
      </c>
      <c r="P20" s="9">
        <f>E20-O20</f>
        <v>-26.45602073276865</v>
      </c>
      <c r="Q20" s="9">
        <f>(F20+42.03)/1.49</f>
        <v>80.598196966749882</v>
      </c>
      <c r="R20" s="9">
        <f>E20-Q20</f>
        <v>-40.848196966749882</v>
      </c>
      <c r="S20" s="9">
        <f>(LN(G20)-LN(0.98))/0.047</f>
        <v>70.545713982503287</v>
      </c>
      <c r="T20" s="9">
        <f>E20-S20</f>
        <v>-30.795713982503287</v>
      </c>
    </row>
    <row r="21" spans="1:20" x14ac:dyDescent="0.3">
      <c r="A21" s="4" t="s">
        <v>119</v>
      </c>
      <c r="B21" s="10">
        <v>-73.084199999999996</v>
      </c>
      <c r="C21" s="10">
        <v>-15.568899999999999</v>
      </c>
      <c r="D21" s="10" t="s">
        <v>120</v>
      </c>
      <c r="E21" s="8">
        <v>57.93</v>
      </c>
      <c r="F21" s="8">
        <v>73.36363636363636</v>
      </c>
      <c r="G21" s="8">
        <v>17.131333376255707</v>
      </c>
      <c r="H21" s="8">
        <f t="shared" si="0"/>
        <v>23.883094177485898</v>
      </c>
      <c r="I21" s="8">
        <v>35.803788429752061</v>
      </c>
      <c r="J21" s="8">
        <f t="shared" si="1"/>
        <v>22.126211570247939</v>
      </c>
      <c r="K21" s="8">
        <f>0.9*F21-7.25</f>
        <v>58.777272727272731</v>
      </c>
      <c r="L21" s="8">
        <f>E21-K21</f>
        <v>-0.84727272727273117</v>
      </c>
      <c r="M21" s="8">
        <f>21.28*LN(1.0204*G21)</f>
        <v>60.884290039780751</v>
      </c>
      <c r="N21" s="8">
        <f>E21-M21</f>
        <v>-2.9542900397807514</v>
      </c>
      <c r="O21" s="8">
        <f>-10.6+10.3*LN(F21)+8.8*LN(H21)</f>
        <v>61.566815971416659</v>
      </c>
      <c r="P21" s="8">
        <f>E21-O21</f>
        <v>-3.6368159714166595</v>
      </c>
      <c r="Q21" s="8">
        <f>(F21+42.03)/1.49</f>
        <v>77.445393532641859</v>
      </c>
      <c r="R21" s="8">
        <f>E21-Q21</f>
        <v>-19.515393532641859</v>
      </c>
      <c r="S21" s="8">
        <f>(LN(G21)-LN(0.98))/0.047</f>
        <v>60.874720325209687</v>
      </c>
      <c r="T21" s="8">
        <f>E21-S21</f>
        <v>-2.944720325209687</v>
      </c>
    </row>
    <row r="22" spans="1:20" x14ac:dyDescent="0.3">
      <c r="A22" s="4" t="s">
        <v>92</v>
      </c>
      <c r="B22" s="10">
        <v>-71.557500000000005</v>
      </c>
      <c r="C22" s="10">
        <v>-15.539</v>
      </c>
      <c r="D22" s="10" t="s">
        <v>132</v>
      </c>
      <c r="E22" s="8">
        <v>65.66</v>
      </c>
      <c r="F22" s="8">
        <v>62.210526315789473</v>
      </c>
      <c r="G22" s="8">
        <v>9.4525702040025692</v>
      </c>
      <c r="H22" s="8">
        <f t="shared" si="0"/>
        <v>13.177994931462402</v>
      </c>
      <c r="I22" s="8">
        <v>33.625089750692524</v>
      </c>
      <c r="J22" s="8">
        <f t="shared" si="1"/>
        <v>32.034910249307472</v>
      </c>
      <c r="K22" s="8">
        <f>0.9*F22-7.25</f>
        <v>48.739473684210523</v>
      </c>
      <c r="L22" s="8">
        <f>E22-K22</f>
        <v>16.920526315789473</v>
      </c>
      <c r="M22" s="8">
        <f>21.28*LN(1.0204*G22)</f>
        <v>48.230724001991895</v>
      </c>
      <c r="N22" s="8">
        <f>E22-M22</f>
        <v>17.429275998008102</v>
      </c>
      <c r="O22" s="8">
        <f>-10.6+10.3*LN(F22)+8.8*LN(H22)</f>
        <v>54.635625266895417</v>
      </c>
      <c r="P22" s="8">
        <f>E22-O22</f>
        <v>11.02437473310458</v>
      </c>
      <c r="Q22" s="8">
        <f>(F22+42.03)/1.49</f>
        <v>69.960084775697638</v>
      </c>
      <c r="R22" s="8">
        <f>E22-Q22</f>
        <v>-4.3000847756976412</v>
      </c>
      <c r="S22" s="8">
        <f>(LN(G22)-LN(0.98))/0.047</f>
        <v>48.223178534107404</v>
      </c>
      <c r="T22" s="8">
        <f>E22-S22</f>
        <v>17.436821465892592</v>
      </c>
    </row>
    <row r="23" spans="1:20" x14ac:dyDescent="0.3">
      <c r="A23" s="4" t="s">
        <v>105</v>
      </c>
      <c r="B23" s="10">
        <v>-72.316699999999997</v>
      </c>
      <c r="C23" s="10">
        <v>-15.532999999999999</v>
      </c>
      <c r="D23" s="10" t="s">
        <v>106</v>
      </c>
      <c r="E23" s="8">
        <v>47.78</v>
      </c>
      <c r="F23" s="8">
        <v>89.714285714285708</v>
      </c>
      <c r="G23" s="8">
        <v>34.473665066201029</v>
      </c>
      <c r="H23" s="8">
        <f t="shared" si="0"/>
        <v>48.060344827586135</v>
      </c>
      <c r="I23" s="8">
        <v>39.267620408163268</v>
      </c>
      <c r="J23" s="8">
        <f t="shared" si="1"/>
        <v>8.5123795918367335</v>
      </c>
      <c r="K23" s="8">
        <f>0.9*F23-7.25</f>
        <v>73.492857142857133</v>
      </c>
      <c r="L23" s="8">
        <f>E23-K23</f>
        <v>-25.712857142857132</v>
      </c>
      <c r="M23" s="8">
        <f>21.28*LN(1.0204*G23)</f>
        <v>75.765107891233001</v>
      </c>
      <c r="N23" s="8">
        <f>E23-M23</f>
        <v>-27.985107891233</v>
      </c>
      <c r="O23" s="9">
        <f>-10.6+10.3*LN(F23)+8.8*LN(H23)</f>
        <v>69.792914345305917</v>
      </c>
      <c r="P23" s="9">
        <f>E23-O23</f>
        <v>-22.012914345305916</v>
      </c>
      <c r="Q23" s="9">
        <f>(F23+42.03)/1.49</f>
        <v>88.418983700862881</v>
      </c>
      <c r="R23" s="9">
        <f>E23-Q23</f>
        <v>-40.63898370086288</v>
      </c>
      <c r="S23" s="9">
        <f>(LN(G23)-LN(0.98))/0.047</f>
        <v>75.753157626693692</v>
      </c>
      <c r="T23" s="9">
        <f>E23-S23</f>
        <v>-27.973157626693691</v>
      </c>
    </row>
    <row r="24" spans="1:20" x14ac:dyDescent="0.3">
      <c r="A24" s="4" t="s">
        <v>21</v>
      </c>
      <c r="B24" s="10">
        <v>-101.2098</v>
      </c>
      <c r="C24" s="10">
        <v>17.441400000000002</v>
      </c>
      <c r="D24" s="10" t="s">
        <v>16</v>
      </c>
      <c r="E24" s="8">
        <v>23.02</v>
      </c>
      <c r="F24" s="8">
        <v>31.780701754385966</v>
      </c>
      <c r="G24" s="8">
        <v>12.537149146945517</v>
      </c>
      <c r="H24" s="8">
        <f t="shared" si="0"/>
        <v>17.478260869565219</v>
      </c>
      <c r="I24" s="8">
        <v>28.440007802400736</v>
      </c>
      <c r="J24" s="8">
        <f t="shared" si="1"/>
        <v>-5.4200078024007361</v>
      </c>
      <c r="K24" s="9">
        <f>0.9*F24-7.25</f>
        <v>21.352631578947371</v>
      </c>
      <c r="L24" s="9">
        <f>E24-K24</f>
        <v>1.6673684210526289</v>
      </c>
      <c r="M24" s="9">
        <f>21.28*LN(1.0204*G24)</f>
        <v>54.240397838950301</v>
      </c>
      <c r="N24" s="9">
        <f>E24-M24</f>
        <v>-31.220397838950301</v>
      </c>
      <c r="O24" s="9">
        <f>-10.6+10.3*LN(F24)+8.8*LN(H24)</f>
        <v>50.202679477426862</v>
      </c>
      <c r="P24" s="9">
        <f>E24-O24</f>
        <v>-27.182679477426863</v>
      </c>
      <c r="Q24" s="9">
        <f>(F24+42.03)/1.49</f>
        <v>49.537383727775818</v>
      </c>
      <c r="R24" s="9">
        <f>E24-Q24</f>
        <v>-26.517383727775819</v>
      </c>
      <c r="S24" s="9">
        <f>(LN(G24)-LN(0.98))/0.047</f>
        <v>54.231890977074926</v>
      </c>
      <c r="T24" s="9">
        <f>E24-S24</f>
        <v>-31.211890977074926</v>
      </c>
    </row>
    <row r="25" spans="1:20" x14ac:dyDescent="0.3">
      <c r="A25" s="4" t="s">
        <v>54</v>
      </c>
      <c r="B25" s="10">
        <v>-97.393299999999996</v>
      </c>
      <c r="C25" s="10">
        <v>17.568100000000001</v>
      </c>
      <c r="D25" s="10" t="s">
        <v>55</v>
      </c>
      <c r="E25" s="8">
        <v>32.840000000000003</v>
      </c>
      <c r="F25" s="8">
        <v>50.294117647058826</v>
      </c>
      <c r="G25" s="8">
        <v>14.143935342009867</v>
      </c>
      <c r="H25" s="8">
        <f t="shared" si="0"/>
        <v>19.718309859154928</v>
      </c>
      <c r="I25" s="8">
        <v>31.462228373702423</v>
      </c>
      <c r="J25" s="8">
        <f t="shared" si="1"/>
        <v>1.3777716262975801</v>
      </c>
      <c r="K25" s="9">
        <f>0.9*F25-7.25</f>
        <v>38.014705882352942</v>
      </c>
      <c r="L25" s="9">
        <f>E25-K25</f>
        <v>-5.1747058823529386</v>
      </c>
      <c r="M25" s="9">
        <f>21.28*LN(1.0204*G25)</f>
        <v>56.806548056709929</v>
      </c>
      <c r="N25" s="9">
        <f>E25-M25</f>
        <v>-23.966548056709925</v>
      </c>
      <c r="O25" s="9">
        <f>-10.6+10.3*LN(F25)+8.8*LN(H25)</f>
        <v>55.99186690561551</v>
      </c>
      <c r="P25" s="9">
        <f>E25-O25</f>
        <v>-23.151866905615506</v>
      </c>
      <c r="Q25" s="9">
        <f>(F25+42.03)/1.49</f>
        <v>61.962495065140153</v>
      </c>
      <c r="R25" s="9">
        <f>E25-Q25</f>
        <v>-29.12249506514015</v>
      </c>
      <c r="S25" s="9">
        <f>(LN(G25)-LN(0.98))/0.047</f>
        <v>56.797630676482655</v>
      </c>
      <c r="T25" s="9">
        <f>E25-S25</f>
        <v>-23.957630676482651</v>
      </c>
    </row>
    <row r="26" spans="1:20" x14ac:dyDescent="0.3">
      <c r="A26" s="4" t="s">
        <v>15</v>
      </c>
      <c r="B26" s="10">
        <v>-101.55</v>
      </c>
      <c r="C26" s="10">
        <v>17.63</v>
      </c>
      <c r="D26" s="10" t="s">
        <v>16</v>
      </c>
      <c r="E26" s="8">
        <v>19.059999999999999</v>
      </c>
      <c r="F26" s="8">
        <v>41.166666666666664</v>
      </c>
      <c r="G26" s="8">
        <v>10.9532470051894</v>
      </c>
      <c r="H26" s="8">
        <f t="shared" si="0"/>
        <v>15.270114942528751</v>
      </c>
      <c r="I26" s="8">
        <v>29.920816666666664</v>
      </c>
      <c r="J26" s="8">
        <f t="shared" si="1"/>
        <v>-10.860816666666665</v>
      </c>
      <c r="K26" s="9">
        <f>0.9*F26-7.25</f>
        <v>29.799999999999997</v>
      </c>
      <c r="L26" s="9">
        <f>E26-K26</f>
        <v>-10.739999999999998</v>
      </c>
      <c r="M26" s="9">
        <f>21.28*LN(1.0204*G26)</f>
        <v>51.366316226593504</v>
      </c>
      <c r="N26" s="9">
        <f>E26-M26</f>
        <v>-32.306316226593509</v>
      </c>
      <c r="O26" s="9">
        <f>-10.6+10.3*LN(F26)+8.8*LN(H26)</f>
        <v>51.679476623817713</v>
      </c>
      <c r="P26" s="9">
        <f>E26-O26</f>
        <v>-32.619476623817718</v>
      </c>
      <c r="Q26" s="9">
        <f>(F26+42.03)/1.49</f>
        <v>55.836689038031317</v>
      </c>
      <c r="R26" s="9">
        <f>E26-Q26</f>
        <v>-36.776689038031321</v>
      </c>
      <c r="S26" s="9">
        <f>(LN(G26)-LN(0.98))/0.047</f>
        <v>51.358269144211398</v>
      </c>
      <c r="T26" s="9">
        <f>E26-S26</f>
        <v>-32.298269144211403</v>
      </c>
    </row>
    <row r="27" spans="1:20" x14ac:dyDescent="0.3">
      <c r="A27" s="4" t="s">
        <v>5</v>
      </c>
      <c r="B27" s="10">
        <v>144.83850000000001</v>
      </c>
      <c r="C27" s="10">
        <v>17.935700000000001</v>
      </c>
      <c r="D27" s="10" t="s">
        <v>6</v>
      </c>
      <c r="E27" s="8">
        <v>6.89</v>
      </c>
      <c r="F27" s="8">
        <v>5.6923076923076925</v>
      </c>
      <c r="G27" s="8">
        <v>2.5762871156274789</v>
      </c>
      <c r="H27" s="8">
        <f t="shared" si="0"/>
        <v>3.5916473317865436</v>
      </c>
      <c r="I27" s="8">
        <v>24.879364497041419</v>
      </c>
      <c r="J27" s="8">
        <f t="shared" si="1"/>
        <v>-17.989364497041418</v>
      </c>
      <c r="K27" s="9">
        <f>0.9*F27-7.25</f>
        <v>-2.1269230769230765</v>
      </c>
      <c r="L27" s="9">
        <f>E27-K27</f>
        <v>9.0169230769230762</v>
      </c>
      <c r="M27" s="9">
        <f>21.28*LN(1.0204*G27)</f>
        <v>20.568055623007112</v>
      </c>
      <c r="N27" s="9">
        <f>E27-M27</f>
        <v>-13.678055623007111</v>
      </c>
      <c r="O27" s="9">
        <f>-10.6+10.3*LN(F27)+8.8*LN(H27)</f>
        <v>18.564668561753258</v>
      </c>
      <c r="P27" s="9">
        <f>E27-O27</f>
        <v>-11.674668561753258</v>
      </c>
      <c r="Q27" s="9">
        <f>(F27+42.03)/1.49</f>
        <v>32.028394424367583</v>
      </c>
      <c r="R27" s="9">
        <f>E27-Q27</f>
        <v>-25.138394424367583</v>
      </c>
      <c r="S27" s="9">
        <f>(LN(G27)-LN(0.98))/0.047</f>
        <v>20.564935474012234</v>
      </c>
      <c r="T27" s="9">
        <f>E27-S27</f>
        <v>-13.674935474012234</v>
      </c>
    </row>
    <row r="28" spans="1:20" x14ac:dyDescent="0.3">
      <c r="A28" s="4" t="s">
        <v>7</v>
      </c>
      <c r="B28" s="10">
        <v>145.75</v>
      </c>
      <c r="C28" s="10">
        <v>18.170000000000002</v>
      </c>
      <c r="D28" s="10" t="s">
        <v>8</v>
      </c>
      <c r="E28" s="8">
        <v>6.91</v>
      </c>
      <c r="F28" s="8">
        <v>13.984674329501916</v>
      </c>
      <c r="G28" s="8">
        <v>2.6566651039224882</v>
      </c>
      <c r="H28" s="8">
        <f t="shared" si="0"/>
        <v>3.7037037037037037</v>
      </c>
      <c r="I28" s="8">
        <v>25.922595543224556</v>
      </c>
      <c r="J28" s="8">
        <f t="shared" si="1"/>
        <v>-19.012595543224556</v>
      </c>
      <c r="K28" s="9">
        <f>0.9*F28-7.25</f>
        <v>5.3362068965517242</v>
      </c>
      <c r="L28" s="9">
        <f>E28-K28</f>
        <v>1.5737931034482759</v>
      </c>
      <c r="M28" s="9">
        <f>21.28*LN(1.0204*G28)</f>
        <v>21.221827357364294</v>
      </c>
      <c r="N28" s="9">
        <f>E28-M28</f>
        <v>-14.311827357364294</v>
      </c>
      <c r="O28" s="9">
        <f>-10.6+10.3*LN(F28)+8.8*LN(H28)</f>
        <v>28.0931422201717</v>
      </c>
      <c r="P28" s="9">
        <f>E28-O28</f>
        <v>-21.1831422201717</v>
      </c>
      <c r="Q28" s="9">
        <f>(F28+42.03)/1.49</f>
        <v>37.59374116073954</v>
      </c>
      <c r="R28" s="9">
        <f>E28-Q28</f>
        <v>-30.68374116073954</v>
      </c>
      <c r="S28" s="9">
        <f>(LN(G28)-LN(0.98))/0.047</f>
        <v>21.218602621625799</v>
      </c>
      <c r="T28" s="9">
        <f>E28-S28</f>
        <v>-14.308602621625798</v>
      </c>
    </row>
    <row r="29" spans="1:20" x14ac:dyDescent="0.3">
      <c r="A29" s="4" t="s">
        <v>82</v>
      </c>
      <c r="B29" s="10">
        <v>-99.2</v>
      </c>
      <c r="C29" s="10">
        <v>23.8</v>
      </c>
      <c r="D29" s="10" t="s">
        <v>83</v>
      </c>
      <c r="E29" s="8">
        <v>37.090000000000003</v>
      </c>
      <c r="F29" s="8">
        <v>92.1</v>
      </c>
      <c r="G29" s="8">
        <v>6.1116851804012757</v>
      </c>
      <c r="H29" s="8">
        <f t="shared" si="0"/>
        <v>8.5204081632653068</v>
      </c>
      <c r="I29" s="8">
        <v>39.799845999999995</v>
      </c>
      <c r="J29" s="8">
        <f t="shared" si="1"/>
        <v>-2.7098459999999918</v>
      </c>
      <c r="K29" s="9">
        <f>0.9*F29-7.25</f>
        <v>75.64</v>
      </c>
      <c r="L29" s="9">
        <f>E29-K29</f>
        <v>-38.549999999999997</v>
      </c>
      <c r="M29" s="9">
        <f>21.28*LN(1.0204*G29)</f>
        <v>38.950853466826274</v>
      </c>
      <c r="N29" s="9">
        <f>E29-M29</f>
        <v>-1.8608534668262706</v>
      </c>
      <c r="O29" s="9">
        <f>-10.6+10.3*LN(F29)+8.8*LN(H29)</f>
        <v>54.83929728197748</v>
      </c>
      <c r="P29" s="9">
        <f>E29-O29</f>
        <v>-17.749297281977476</v>
      </c>
      <c r="Q29" s="9">
        <f>(F29+42.03)/1.49</f>
        <v>90.020134228187914</v>
      </c>
      <c r="R29" s="9">
        <f>E29-Q29</f>
        <v>-52.93013422818791</v>
      </c>
      <c r="S29" s="9">
        <f>(LN(G29)-LN(0.98))/0.047</f>
        <v>38.944792540700725</v>
      </c>
      <c r="T29" s="9">
        <f>E29-S29</f>
        <v>-1.8547925407007213</v>
      </c>
    </row>
    <row r="30" spans="1:20" x14ac:dyDescent="0.3">
      <c r="A30" s="4" t="s">
        <v>67</v>
      </c>
      <c r="B30" s="10">
        <v>-99.046300000000002</v>
      </c>
      <c r="C30" s="10">
        <v>24.594166666666698</v>
      </c>
      <c r="D30" s="10" t="s">
        <v>68</v>
      </c>
      <c r="E30" s="8">
        <v>34.78</v>
      </c>
      <c r="F30" s="8">
        <v>41.349206349206355</v>
      </c>
      <c r="G30" s="8">
        <v>30.603282938507736</v>
      </c>
      <c r="H30" s="8">
        <f t="shared" si="0"/>
        <v>42.664576802507838</v>
      </c>
      <c r="I30" s="8">
        <v>29.950663643235071</v>
      </c>
      <c r="J30" s="8">
        <f t="shared" si="1"/>
        <v>4.8293363567649301</v>
      </c>
      <c r="K30" s="9">
        <f>0.9*F30-7.25</f>
        <v>29.964285714285722</v>
      </c>
      <c r="L30" s="9">
        <f>E30-K30</f>
        <v>4.8157142857142787</v>
      </c>
      <c r="M30" s="9">
        <f>21.28*LN(1.0204*G30)</f>
        <v>73.230906476184828</v>
      </c>
      <c r="N30" s="9">
        <f>E30-M30</f>
        <v>-38.450906476184826</v>
      </c>
      <c r="O30" s="9">
        <f>-10.6+10.3*LN(F30)+8.8*LN(H30)</f>
        <v>60.766795383472008</v>
      </c>
      <c r="P30" s="9">
        <f>E30-O30</f>
        <v>-25.986795383472007</v>
      </c>
      <c r="Q30" s="9">
        <f>(F30+42.03)/1.49</f>
        <v>55.959198892084807</v>
      </c>
      <c r="R30" s="9">
        <f>E30-Q30</f>
        <v>-21.179198892084806</v>
      </c>
      <c r="S30" s="9">
        <f>(LN(G30)-LN(0.98))/0.047</f>
        <v>73.219361619006762</v>
      </c>
      <c r="T30" s="9">
        <f>E30-S30</f>
        <v>-38.43936161900676</v>
      </c>
    </row>
    <row r="31" spans="1:20" x14ac:dyDescent="0.3">
      <c r="A31" s="4" t="s">
        <v>123</v>
      </c>
      <c r="B31" s="10">
        <v>88.196799999999996</v>
      </c>
      <c r="C31" s="10">
        <v>29.219899999999999</v>
      </c>
      <c r="D31" s="10" t="s">
        <v>145</v>
      </c>
      <c r="E31" s="8">
        <v>69.760000000000005</v>
      </c>
      <c r="F31" s="8">
        <v>213.20754716981133</v>
      </c>
      <c r="G31" s="8">
        <v>35.581834332667114</v>
      </c>
      <c r="H31" s="8">
        <f t="shared" si="0"/>
        <v>49.605263157894733</v>
      </c>
      <c r="I31" s="8">
        <v>75.791135279458885</v>
      </c>
      <c r="J31" s="8">
        <f t="shared" si="1"/>
        <v>-6.0311352794588799</v>
      </c>
      <c r="K31" s="8">
        <f>0.9*F31-7.25</f>
        <v>184.63679245283021</v>
      </c>
      <c r="L31" s="8">
        <f>E31-K31</f>
        <v>-114.8767924528302</v>
      </c>
      <c r="M31" s="8">
        <f>21.28*LN(1.0204*G31)</f>
        <v>76.438397194623676</v>
      </c>
      <c r="N31" s="8">
        <f>E31-M31</f>
        <v>-6.6783971946236704</v>
      </c>
      <c r="O31" s="8">
        <f>-10.6+10.3*LN(F31)+8.8*LN(H31)</f>
        <v>78.987393812197979</v>
      </c>
      <c r="P31" s="8">
        <f>E31-O31</f>
        <v>-9.2273938121979739</v>
      </c>
      <c r="Q31" s="8">
        <f>(F31+42.03)/1.49</f>
        <v>171.3003672280613</v>
      </c>
      <c r="R31" s="8">
        <f>E31-Q31</f>
        <v>-101.5403672280613</v>
      </c>
      <c r="S31" s="8">
        <f>(LN(G31)-LN(0.98))/0.047</f>
        <v>76.426339221029266</v>
      </c>
      <c r="T31" s="8">
        <f>E31-S31</f>
        <v>-6.6663392210292614</v>
      </c>
    </row>
    <row r="32" spans="1:20" x14ac:dyDescent="0.3">
      <c r="A32" s="4" t="s">
        <v>134</v>
      </c>
      <c r="B32" s="10">
        <v>90.87</v>
      </c>
      <c r="C32" s="10">
        <v>29.48</v>
      </c>
      <c r="D32" s="10" t="s">
        <v>146</v>
      </c>
      <c r="E32" s="8">
        <v>71.97</v>
      </c>
      <c r="F32" s="8">
        <v>187.67857142857144</v>
      </c>
      <c r="G32" s="8">
        <v>39.580076319195797</v>
      </c>
      <c r="H32" s="8">
        <f t="shared" si="0"/>
        <v>55.179282868525902</v>
      </c>
      <c r="I32" s="8">
        <v>66.740304846938784</v>
      </c>
      <c r="J32" s="8">
        <f t="shared" si="1"/>
        <v>5.2296951530612148</v>
      </c>
      <c r="K32" s="8">
        <f>0.9*F32-7.25</f>
        <v>161.66071428571431</v>
      </c>
      <c r="L32" s="8">
        <f>E32-K32</f>
        <v>-89.690714285714307</v>
      </c>
      <c r="M32" s="8">
        <f>21.28*LN(1.0204*G32)</f>
        <v>78.704517850562993</v>
      </c>
      <c r="N32" s="8">
        <f>E32-M32</f>
        <v>-6.7345178505629946</v>
      </c>
      <c r="O32" s="8">
        <f>-10.6+10.3*LN(F32)+8.8*LN(H32)</f>
        <v>78.610897601155813</v>
      </c>
      <c r="P32" s="8">
        <f>E32-O32</f>
        <v>-6.6408976011558138</v>
      </c>
      <c r="Q32" s="8">
        <f>(F32+42.03)/1.49</f>
        <v>154.16682646212848</v>
      </c>
      <c r="R32" s="8">
        <f>E32-Q32</f>
        <v>-82.196826462128485</v>
      </c>
      <c r="S32" s="8">
        <f>(LN(G32)-LN(0.98))/0.047</f>
        <v>78.692097355667045</v>
      </c>
      <c r="T32" s="8">
        <f>E32-S32</f>
        <v>-6.7220973556670458</v>
      </c>
    </row>
    <row r="33" spans="1:20" x14ac:dyDescent="0.3">
      <c r="A33" s="4" t="s">
        <v>123</v>
      </c>
      <c r="B33" s="10">
        <v>87</v>
      </c>
      <c r="C33" s="10">
        <v>29.5</v>
      </c>
      <c r="D33" s="10" t="s">
        <v>147</v>
      </c>
      <c r="E33" s="8">
        <v>65.739999999999995</v>
      </c>
      <c r="F33" s="8">
        <v>68.36363636363636</v>
      </c>
      <c r="G33" s="8">
        <v>28.24367088607595</v>
      </c>
      <c r="H33" s="8">
        <f t="shared" si="0"/>
        <v>39.374999999999993</v>
      </c>
      <c r="I33" s="8">
        <v>34.808606611570248</v>
      </c>
      <c r="J33" s="8">
        <f t="shared" si="1"/>
        <v>30.931393388429747</v>
      </c>
      <c r="K33" s="8">
        <f>0.9*F33-7.25</f>
        <v>54.277272727272724</v>
      </c>
      <c r="L33" s="8">
        <f>E33-K33</f>
        <v>11.462727272727271</v>
      </c>
      <c r="M33" s="8">
        <f>21.28*LN(1.0204*G33)</f>
        <v>71.523444055372394</v>
      </c>
      <c r="N33" s="8">
        <f>E33-M33</f>
        <v>-5.7834440553723994</v>
      </c>
      <c r="O33" s="8">
        <f>-10.6+10.3*LN(F33)+8.8*LN(H33)</f>
        <v>65.239416481743149</v>
      </c>
      <c r="P33" s="8">
        <f>E33-O33</f>
        <v>0.50058351825684611</v>
      </c>
      <c r="Q33" s="8">
        <f>(F33+42.03)/1.49</f>
        <v>74.089688834655277</v>
      </c>
      <c r="R33" s="8">
        <f>E33-Q33</f>
        <v>-8.3496888346552822</v>
      </c>
      <c r="S33" s="8">
        <f>(LN(G33)-LN(0.98))/0.047</f>
        <v>71.512172348477606</v>
      </c>
      <c r="T33" s="8">
        <f>E33-S33</f>
        <v>-5.7721723484776106</v>
      </c>
    </row>
    <row r="34" spans="1:20" x14ac:dyDescent="0.3">
      <c r="A34" s="4" t="s">
        <v>133</v>
      </c>
      <c r="B34" s="10">
        <v>91.618600000000001</v>
      </c>
      <c r="C34" s="10">
        <v>29.623999999999999</v>
      </c>
      <c r="D34" s="10" t="s">
        <v>148</v>
      </c>
      <c r="E34" s="8">
        <v>70.94</v>
      </c>
      <c r="F34" s="8">
        <v>131.0911808669656</v>
      </c>
      <c r="G34" s="8">
        <v>23.950511335192736</v>
      </c>
      <c r="H34" s="8">
        <f t="shared" si="0"/>
        <v>33.389830508474574</v>
      </c>
      <c r="I34" s="8">
        <v>49.46633323949137</v>
      </c>
      <c r="J34" s="8">
        <f t="shared" si="1"/>
        <v>21.473666760508628</v>
      </c>
      <c r="K34" s="8">
        <f>0.9*F34-7.25</f>
        <v>110.73206278026905</v>
      </c>
      <c r="L34" s="8">
        <f>E34-K34</f>
        <v>-39.792062780269049</v>
      </c>
      <c r="M34" s="8">
        <f>21.28*LN(1.0204*G34)</f>
        <v>68.014803628253816</v>
      </c>
      <c r="N34" s="8">
        <f>E34-M34</f>
        <v>2.925196371746182</v>
      </c>
      <c r="O34" s="8">
        <f>-10.6+10.3*LN(F34)+8.8*LN(H34)</f>
        <v>70.494311242661638</v>
      </c>
      <c r="P34" s="8">
        <f>E34-O34</f>
        <v>0.44568875733835966</v>
      </c>
      <c r="Q34" s="8">
        <f>(F34+42.03)/1.49</f>
        <v>116.18871199125208</v>
      </c>
      <c r="R34" s="8">
        <f>E34-Q34</f>
        <v>-45.24871199125208</v>
      </c>
      <c r="S34" s="8">
        <f>(LN(G34)-LN(0.98))/0.047</f>
        <v>68.004093214020529</v>
      </c>
      <c r="T34" s="8">
        <f>E34-S34</f>
        <v>2.9359067859794692</v>
      </c>
    </row>
    <row r="35" spans="1:20" x14ac:dyDescent="0.3">
      <c r="A35" s="4" t="s">
        <v>123</v>
      </c>
      <c r="B35" s="10">
        <v>89.05</v>
      </c>
      <c r="C35" s="10">
        <v>29.67</v>
      </c>
      <c r="D35" s="10" t="s">
        <v>149</v>
      </c>
      <c r="E35" s="8">
        <v>70.62</v>
      </c>
      <c r="F35" s="8">
        <v>145.53672316384183</v>
      </c>
      <c r="G35" s="8">
        <v>27.705696202531644</v>
      </c>
      <c r="H35" s="8">
        <f t="shared" ref="H35:H66" si="2">G35*0.237/0.17</f>
        <v>38.624999999999993</v>
      </c>
      <c r="I35" s="8">
        <v>53.510749114239204</v>
      </c>
      <c r="J35" s="8">
        <f t="shared" ref="J35:J66" si="3">E35-I35</f>
        <v>17.109250885760801</v>
      </c>
      <c r="K35" s="8">
        <f>0.9*F35-7.25</f>
        <v>123.73305084745766</v>
      </c>
      <c r="L35" s="8">
        <f>E35-K35</f>
        <v>-53.113050847457657</v>
      </c>
      <c r="M35" s="8">
        <f>21.28*LN(1.0204*G35)</f>
        <v>71.114200673546947</v>
      </c>
      <c r="N35" s="8">
        <f>E35-M35</f>
        <v>-0.49420067354694197</v>
      </c>
      <c r="O35" s="8">
        <f>-10.6+10.3*LN(F35)+8.8*LN(H35)</f>
        <v>72.852730680655554</v>
      </c>
      <c r="P35" s="8">
        <f>E35-O35</f>
        <v>-2.2327306806555498</v>
      </c>
      <c r="Q35" s="8">
        <f>(F35+42.03)/1.49</f>
        <v>125.88370682137035</v>
      </c>
      <c r="R35" s="8">
        <f>E35-Q35</f>
        <v>-55.263706821370349</v>
      </c>
      <c r="S35" s="8">
        <f>(LN(G35)-LN(0.98))/0.047</f>
        <v>71.102994435118291</v>
      </c>
      <c r="T35" s="8">
        <f>E35-S35</f>
        <v>-0.48299443511828599</v>
      </c>
    </row>
    <row r="36" spans="1:20" x14ac:dyDescent="0.3">
      <c r="A36" s="4" t="s">
        <v>123</v>
      </c>
      <c r="B36" s="10">
        <v>89</v>
      </c>
      <c r="C36" s="10">
        <v>30</v>
      </c>
      <c r="D36" s="10" t="s">
        <v>150</v>
      </c>
      <c r="E36" s="8">
        <v>68.91</v>
      </c>
      <c r="F36" s="8">
        <v>152.58533288273065</v>
      </c>
      <c r="G36" s="8">
        <v>39.580076319195797</v>
      </c>
      <c r="H36" s="8">
        <f t="shared" si="2"/>
        <v>55.179282868525902</v>
      </c>
      <c r="I36" s="8">
        <v>55.575098235191533</v>
      </c>
      <c r="J36" s="8">
        <f t="shared" si="3"/>
        <v>13.334901764808464</v>
      </c>
      <c r="K36" s="8">
        <f>0.9*F36-7.25</f>
        <v>130.07679959445758</v>
      </c>
      <c r="L36" s="8">
        <f>E36-K36</f>
        <v>-61.166799594457586</v>
      </c>
      <c r="M36" s="8">
        <f>21.28*LN(1.0204*G36)</f>
        <v>78.704517850562993</v>
      </c>
      <c r="N36" s="8">
        <f>E36-M36</f>
        <v>-9.7945178505629968</v>
      </c>
      <c r="O36" s="8">
        <f>-10.6+10.3*LN(F36)+8.8*LN(H36)</f>
        <v>76.478727832077936</v>
      </c>
      <c r="P36" s="8">
        <f>E36-O36</f>
        <v>-7.5687278320779399</v>
      </c>
      <c r="Q36" s="8">
        <f>(F36+42.03)/1.49</f>
        <v>130.61431737096018</v>
      </c>
      <c r="R36" s="8">
        <f>E36-Q36</f>
        <v>-61.704317370960183</v>
      </c>
      <c r="S36" s="8">
        <f>(LN(G36)-LN(0.98))/0.047</f>
        <v>78.692097355667045</v>
      </c>
      <c r="T36" s="8">
        <f>E36-S36</f>
        <v>-9.7820973556670481</v>
      </c>
    </row>
    <row r="37" spans="1:20" x14ac:dyDescent="0.3">
      <c r="A37" s="4" t="s">
        <v>123</v>
      </c>
      <c r="B37" s="10">
        <v>81.42</v>
      </c>
      <c r="C37" s="10">
        <v>30.67</v>
      </c>
      <c r="D37" s="10" t="s">
        <v>151</v>
      </c>
      <c r="E37" s="8">
        <v>59.1</v>
      </c>
      <c r="F37" s="8">
        <v>48.214285714285715</v>
      </c>
      <c r="G37" s="8">
        <v>22.171077867280399</v>
      </c>
      <c r="H37" s="8">
        <f t="shared" si="2"/>
        <v>30.909090909090903</v>
      </c>
      <c r="I37" s="8">
        <v>31.102198979591837</v>
      </c>
      <c r="J37" s="8">
        <f t="shared" si="3"/>
        <v>27.997801020408165</v>
      </c>
      <c r="K37" s="8">
        <f>0.9*F37-7.25</f>
        <v>36.142857142857146</v>
      </c>
      <c r="L37" s="8">
        <f>E37-K37</f>
        <v>22.957142857142856</v>
      </c>
      <c r="M37" s="8">
        <f>21.28*LN(1.0204*G37)</f>
        <v>66.371965645705714</v>
      </c>
      <c r="N37" s="8">
        <f>E37-M37</f>
        <v>-7.2719656457057127</v>
      </c>
      <c r="O37" s="8">
        <f>-10.6+10.3*LN(F37)+8.8*LN(H37)</f>
        <v>59.512493255294061</v>
      </c>
      <c r="P37" s="8">
        <f>E37-O37</f>
        <v>-0.41249325529405922</v>
      </c>
      <c r="Q37" s="8">
        <f>(F37+42.03)/1.49</f>
        <v>60.566634707574309</v>
      </c>
      <c r="R37" s="8">
        <f>E37-Q37</f>
        <v>-1.4666347075743076</v>
      </c>
      <c r="S37" s="8">
        <f>(LN(G37)-LN(0.98))/0.047</f>
        <v>66.361518043499714</v>
      </c>
      <c r="T37" s="8">
        <f>E37-S37</f>
        <v>-7.2615180434997129</v>
      </c>
    </row>
    <row r="38" spans="1:20" x14ac:dyDescent="0.3">
      <c r="A38" s="4" t="s">
        <v>123</v>
      </c>
      <c r="B38" s="10">
        <v>84.3</v>
      </c>
      <c r="C38" s="10">
        <v>31.5</v>
      </c>
      <c r="D38" s="10" t="s">
        <v>152</v>
      </c>
      <c r="E38" s="8">
        <v>65.959999999999994</v>
      </c>
      <c r="F38" s="8">
        <v>87.756410256410263</v>
      </c>
      <c r="G38" s="8">
        <v>23.223069212299229</v>
      </c>
      <c r="H38" s="8">
        <f t="shared" si="2"/>
        <v>32.375690607734803</v>
      </c>
      <c r="I38" s="8">
        <v>38.835943293885599</v>
      </c>
      <c r="J38" s="8">
        <f t="shared" si="3"/>
        <v>27.124056706114395</v>
      </c>
      <c r="K38" s="8">
        <f>0.9*F38-7.25</f>
        <v>71.730769230769241</v>
      </c>
      <c r="L38" s="8">
        <f>E38-K38</f>
        <v>-5.7707692307692469</v>
      </c>
      <c r="M38" s="8">
        <f>21.28*LN(1.0204*G38)</f>
        <v>67.358453383885191</v>
      </c>
      <c r="N38" s="8">
        <f>E38-M38</f>
        <v>-1.3984533838851974</v>
      </c>
      <c r="O38" s="8">
        <f>-10.6+10.3*LN(F38)+8.8*LN(H38)</f>
        <v>66.089207675125522</v>
      </c>
      <c r="P38" s="8">
        <f>E38-O38</f>
        <v>-0.129207675125528</v>
      </c>
      <c r="Q38" s="8">
        <f>(F38+42.03)/1.49</f>
        <v>87.104973326449837</v>
      </c>
      <c r="R38" s="8">
        <f>E38-Q38</f>
        <v>-21.144973326449843</v>
      </c>
      <c r="S38" s="8">
        <f>(LN(G38)-LN(0.98))/0.047</f>
        <v>67.347847968891116</v>
      </c>
      <c r="T38" s="8">
        <f>E38-S38</f>
        <v>-1.3878479688911227</v>
      </c>
    </row>
    <row r="39" spans="1:20" x14ac:dyDescent="0.3">
      <c r="A39" s="4" t="s">
        <v>123</v>
      </c>
      <c r="B39" s="10">
        <v>81</v>
      </c>
      <c r="C39" s="10">
        <v>32</v>
      </c>
      <c r="D39" s="10" t="s">
        <v>153</v>
      </c>
      <c r="E39" s="8">
        <v>63.97</v>
      </c>
      <c r="F39" s="8">
        <v>82.720825274016761</v>
      </c>
      <c r="G39" s="8">
        <v>30.048127637130801</v>
      </c>
      <c r="H39" s="8">
        <f t="shared" si="2"/>
        <v>41.890624999999993</v>
      </c>
      <c r="I39" s="8">
        <v>37.746815041646556</v>
      </c>
      <c r="J39" s="8">
        <f t="shared" si="3"/>
        <v>26.223184958353443</v>
      </c>
      <c r="K39" s="8">
        <f>0.9*F39-7.25</f>
        <v>67.198742746615082</v>
      </c>
      <c r="L39" s="8">
        <f>E39-K39</f>
        <v>-3.2287427466150831</v>
      </c>
      <c r="M39" s="8">
        <f>21.28*LN(1.0204*G39)</f>
        <v>72.841334835877234</v>
      </c>
      <c r="N39" s="8">
        <f>E39-M39</f>
        <v>-8.871334835877235</v>
      </c>
      <c r="O39" s="8">
        <f>-10.6+10.3*LN(F39)+8.8*LN(H39)</f>
        <v>67.747901373411381</v>
      </c>
      <c r="P39" s="8">
        <f>E39-O39</f>
        <v>-3.7779013734113818</v>
      </c>
      <c r="Q39" s="8">
        <f>(F39+42.03)/1.49</f>
        <v>83.725386089944138</v>
      </c>
      <c r="R39" s="8">
        <f>E39-Q39</f>
        <v>-19.755386089944139</v>
      </c>
      <c r="S39" s="8">
        <f>(LN(G39)-LN(0.98))/0.047</f>
        <v>72.829852300190169</v>
      </c>
      <c r="T39" s="8">
        <f>E39-S39</f>
        <v>-8.8598523001901697</v>
      </c>
    </row>
    <row r="40" spans="1:20" x14ac:dyDescent="0.3">
      <c r="A40" s="4" t="s">
        <v>123</v>
      </c>
      <c r="B40" s="10">
        <v>80.069999999999993</v>
      </c>
      <c r="C40" s="10">
        <v>32.520000000000003</v>
      </c>
      <c r="D40" s="10" t="s">
        <v>154</v>
      </c>
      <c r="E40" s="8">
        <v>61.46</v>
      </c>
      <c r="F40" s="8">
        <v>25.279693486590034</v>
      </c>
      <c r="G40" s="8">
        <v>16.839461523005824</v>
      </c>
      <c r="H40" s="8">
        <f t="shared" si="2"/>
        <v>23.476190476190467</v>
      </c>
      <c r="I40" s="8">
        <v>27.476322799136828</v>
      </c>
      <c r="J40" s="8">
        <f t="shared" si="3"/>
        <v>33.98367720086317</v>
      </c>
      <c r="K40" s="8">
        <f>0.9*F40-7.25</f>
        <v>15.501724137931031</v>
      </c>
      <c r="L40" s="8">
        <f>E40-K40</f>
        <v>45.958275862068973</v>
      </c>
      <c r="M40" s="8">
        <f>21.28*LN(1.0204*G40)</f>
        <v>60.518612056983827</v>
      </c>
      <c r="N40" s="8">
        <f>E40-M40</f>
        <v>0.94138794301617423</v>
      </c>
      <c r="O40" s="8">
        <f>-10.6+10.3*LN(F40)+8.8*LN(H40)</f>
        <v>50.441698157607632</v>
      </c>
      <c r="P40" s="8">
        <f>E40-O40</f>
        <v>11.018301842392368</v>
      </c>
      <c r="Q40" s="8">
        <f>(F40+42.03)/1.49</f>
        <v>45.174290930597337</v>
      </c>
      <c r="R40" s="8">
        <f>E40-Q40</f>
        <v>16.285709069402664</v>
      </c>
      <c r="S40" s="8">
        <f>(LN(G40)-LN(0.98))/0.047</f>
        <v>60.509100841530149</v>
      </c>
      <c r="T40" s="8">
        <f>E40-S40</f>
        <v>0.95089915846985207</v>
      </c>
    </row>
    <row r="41" spans="1:20" x14ac:dyDescent="0.3">
      <c r="A41" s="4" t="s">
        <v>94</v>
      </c>
      <c r="B41" s="10">
        <v>131.25839999999999</v>
      </c>
      <c r="C41" s="10">
        <v>33.116700000000002</v>
      </c>
      <c r="D41" s="10" t="s">
        <v>95</v>
      </c>
      <c r="E41" s="8">
        <v>40.369999999999997</v>
      </c>
      <c r="F41" s="8">
        <v>34.06666666666667</v>
      </c>
      <c r="G41" s="8">
        <v>8.8945147679324918</v>
      </c>
      <c r="H41" s="8">
        <f t="shared" si="2"/>
        <v>12.400000000000002</v>
      </c>
      <c r="I41" s="8">
        <v>28.790922666666667</v>
      </c>
      <c r="J41" s="8">
        <f t="shared" si="3"/>
        <v>11.579077333333331</v>
      </c>
      <c r="K41" s="8">
        <f>0.9*F41-7.25</f>
        <v>23.410000000000004</v>
      </c>
      <c r="L41" s="8">
        <f>E41-K41</f>
        <v>16.959999999999994</v>
      </c>
      <c r="M41" s="8">
        <f>21.28*LN(1.0204*G41)</f>
        <v>46.935795245271727</v>
      </c>
      <c r="N41" s="8">
        <f>E41-M41</f>
        <v>-6.5657952452717296</v>
      </c>
      <c r="O41" s="9">
        <f>-10.6+10.3*LN(F41)+8.8*LN(H41)</f>
        <v>47.897418666722118</v>
      </c>
      <c r="P41" s="9">
        <f>E41-O41</f>
        <v>-7.5274186667221201</v>
      </c>
      <c r="Q41" s="9">
        <f>(F41+42.03)/1.49</f>
        <v>51.071588366890381</v>
      </c>
      <c r="R41" s="9">
        <f>E41-Q41</f>
        <v>-10.701588366890384</v>
      </c>
      <c r="S41" s="9">
        <f>(LN(G41)-LN(0.98))/0.047</f>
        <v>46.928456932843439</v>
      </c>
      <c r="T41" s="9">
        <f>E41-S41</f>
        <v>-6.5584569328434412</v>
      </c>
    </row>
    <row r="42" spans="1:20" x14ac:dyDescent="0.3">
      <c r="A42" s="4" t="s">
        <v>40</v>
      </c>
      <c r="B42" s="10">
        <v>-3.3216999999999999</v>
      </c>
      <c r="C42" s="10">
        <v>34.438299999999998</v>
      </c>
      <c r="D42" s="10" t="s">
        <v>41</v>
      </c>
      <c r="E42" s="8">
        <v>29.67</v>
      </c>
      <c r="F42" s="8">
        <v>9.4601542416452453</v>
      </c>
      <c r="G42" s="8">
        <v>12.587666898385002</v>
      </c>
      <c r="H42" s="8">
        <f t="shared" si="2"/>
        <v>17.548688558336739</v>
      </c>
      <c r="I42" s="8">
        <v>25.343154294512988</v>
      </c>
      <c r="J42" s="8">
        <f t="shared" si="3"/>
        <v>4.3268457054870133</v>
      </c>
      <c r="K42" s="9">
        <f>0.9*F42-7.25</f>
        <v>1.2641388174807204</v>
      </c>
      <c r="L42" s="9">
        <f>E42-K42</f>
        <v>28.405861182519281</v>
      </c>
      <c r="M42" s="9">
        <f>21.28*LN(1.0204*G42)</f>
        <v>54.325972133097579</v>
      </c>
      <c r="N42" s="9">
        <f>E42-M42</f>
        <v>-24.655972133097578</v>
      </c>
      <c r="O42" s="9">
        <f>-10.6+10.3*LN(F42)+8.8*LN(H42)</f>
        <v>37.756830627380289</v>
      </c>
      <c r="P42" s="9">
        <f>E42-O42</f>
        <v>-8.0868306273802872</v>
      </c>
      <c r="Q42" s="9">
        <f>(F42+42.03)/1.49</f>
        <v>34.557150497748488</v>
      </c>
      <c r="R42" s="9">
        <f>E42-Q42</f>
        <v>-4.8871504977484861</v>
      </c>
      <c r="S42" s="9">
        <f>(LN(G42)-LN(0.98))/0.047</f>
        <v>54.317451581525489</v>
      </c>
      <c r="T42" s="9">
        <f>E42-S42</f>
        <v>-24.647451581525488</v>
      </c>
    </row>
    <row r="43" spans="1:20" x14ac:dyDescent="0.3">
      <c r="A43" s="4" t="s">
        <v>52</v>
      </c>
      <c r="B43" s="10">
        <v>-112.29652</v>
      </c>
      <c r="C43" s="10">
        <v>34.459221999999997</v>
      </c>
      <c r="D43" s="10" t="s">
        <v>53</v>
      </c>
      <c r="E43" s="8">
        <v>31.98</v>
      </c>
      <c r="F43" s="8">
        <v>92.477876106194685</v>
      </c>
      <c r="G43" s="8">
        <v>21.185359631047003</v>
      </c>
      <c r="H43" s="8">
        <f t="shared" si="2"/>
        <v>29.534883720930232</v>
      </c>
      <c r="I43" s="8">
        <v>39.884772417573807</v>
      </c>
      <c r="J43" s="8">
        <f t="shared" si="3"/>
        <v>-7.9047724175738061</v>
      </c>
      <c r="K43" s="9">
        <f>0.9*F43-7.25</f>
        <v>75.980088495575217</v>
      </c>
      <c r="L43" s="9">
        <f>E43-K43</f>
        <v>-44.000088495575213</v>
      </c>
      <c r="M43" s="9">
        <f>21.28*LN(1.0204*G43)</f>
        <v>65.404187824902934</v>
      </c>
      <c r="N43" s="9">
        <f>E43-M43</f>
        <v>-33.42418782490293</v>
      </c>
      <c r="O43" s="9">
        <f>-10.6+10.3*LN(F43)+8.8*LN(H43)</f>
        <v>65.820819379490217</v>
      </c>
      <c r="P43" s="9">
        <f>E43-O43</f>
        <v>-33.840819379490213</v>
      </c>
      <c r="Q43" s="9">
        <f>(F43+42.03)/1.49</f>
        <v>90.273742353150794</v>
      </c>
      <c r="R43" s="9">
        <f>E43-Q43</f>
        <v>-58.29374235315079</v>
      </c>
      <c r="S43" s="9">
        <f>(LN(G43)-LN(0.98))/0.047</f>
        <v>65.393895042377125</v>
      </c>
      <c r="T43" s="9">
        <f>E43-S43</f>
        <v>-33.413895042377121</v>
      </c>
    </row>
    <row r="44" spans="1:20" x14ac:dyDescent="0.3">
      <c r="A44" s="4" t="s">
        <v>44</v>
      </c>
      <c r="B44" s="10">
        <v>-117</v>
      </c>
      <c r="C44" s="10">
        <v>34.6</v>
      </c>
      <c r="D44" s="10" t="s">
        <v>45</v>
      </c>
      <c r="E44" s="8">
        <v>30.34</v>
      </c>
      <c r="F44" s="8">
        <v>5.604166666666667</v>
      </c>
      <c r="G44" s="8">
        <v>7.1069129048901347</v>
      </c>
      <c r="H44" s="8">
        <f t="shared" si="2"/>
        <v>9.9078726968174209</v>
      </c>
      <c r="I44" s="8">
        <v>24.868719010416665</v>
      </c>
      <c r="J44" s="8">
        <f t="shared" si="3"/>
        <v>5.4712809895833345</v>
      </c>
      <c r="K44" s="9">
        <f>0.9*F44-7.25</f>
        <v>-2.2062499999999998</v>
      </c>
      <c r="L44" s="9">
        <f>E44-K44</f>
        <v>32.546250000000001</v>
      </c>
      <c r="M44" s="9">
        <f>21.28*LN(1.0204*G44)</f>
        <v>42.161269537172991</v>
      </c>
      <c r="N44" s="9">
        <f>E44-M44</f>
        <v>-11.821269537172991</v>
      </c>
      <c r="O44" s="9">
        <f>-10.6+10.3*LN(F44)+8.8*LN(H44)</f>
        <v>27.333457832122654</v>
      </c>
      <c r="P44" s="9">
        <f>E44-O44</f>
        <v>3.0065421678773454</v>
      </c>
      <c r="Q44" s="9">
        <f>(F44+42.03)/1.49</f>
        <v>31.969239373601788</v>
      </c>
      <c r="R44" s="9">
        <f>E44-Q44</f>
        <v>-1.6292393736017878</v>
      </c>
      <c r="S44" s="9">
        <f>(LN(G44)-LN(0.98))/0.047</f>
        <v>42.154695026649691</v>
      </c>
      <c r="T44" s="9">
        <f>E44-S44</f>
        <v>-11.814695026649691</v>
      </c>
    </row>
    <row r="45" spans="1:20" x14ac:dyDescent="0.3">
      <c r="A45" s="4" t="s">
        <v>42</v>
      </c>
      <c r="B45" s="10">
        <v>-2.0882999999999998</v>
      </c>
      <c r="C45" s="10">
        <v>34.945799999999998</v>
      </c>
      <c r="D45" s="10" t="s">
        <v>43</v>
      </c>
      <c r="E45" s="8">
        <v>30.1</v>
      </c>
      <c r="F45" s="8">
        <v>32.620760534429593</v>
      </c>
      <c r="G45" s="8">
        <v>28.720419180957862</v>
      </c>
      <c r="H45" s="8">
        <f t="shared" si="2"/>
        <v>40.039643211100071</v>
      </c>
      <c r="I45" s="8">
        <v>28.568235111631733</v>
      </c>
      <c r="J45" s="8">
        <f t="shared" si="3"/>
        <v>1.5317648883682686</v>
      </c>
      <c r="K45" s="9">
        <f>0.9*F45-7.25</f>
        <v>22.108684480986636</v>
      </c>
      <c r="L45" s="9">
        <f>E45-K45</f>
        <v>7.9913155190133658</v>
      </c>
      <c r="M45" s="9">
        <f>21.28*LN(1.0204*G45)</f>
        <v>71.879648835824881</v>
      </c>
      <c r="N45" s="9">
        <f>E45-M45</f>
        <v>-41.779648835824879</v>
      </c>
      <c r="O45" s="9">
        <f>-10.6+10.3*LN(F45)+8.8*LN(H45)</f>
        <v>57.765830176153827</v>
      </c>
      <c r="P45" s="9">
        <f>E45-O45</f>
        <v>-27.665830176153825</v>
      </c>
      <c r="Q45" s="9">
        <f>(F45+42.03)/1.49</f>
        <v>50.10118156673127</v>
      </c>
      <c r="R45" s="9">
        <f>E45-Q45</f>
        <v>-20.001181566731269</v>
      </c>
      <c r="S45" s="9">
        <f>(LN(G45)-LN(0.98))/0.047</f>
        <v>71.868320145282595</v>
      </c>
      <c r="T45" s="9">
        <f>E45-S45</f>
        <v>-41.768320145282594</v>
      </c>
    </row>
    <row r="46" spans="1:20" x14ac:dyDescent="0.3">
      <c r="A46" s="4" t="s">
        <v>13</v>
      </c>
      <c r="B46" s="10">
        <v>-2.9517000000000002</v>
      </c>
      <c r="C46" s="10">
        <v>35.261699999999998</v>
      </c>
      <c r="D46" s="10" t="s">
        <v>14</v>
      </c>
      <c r="E46" s="8">
        <v>18.82</v>
      </c>
      <c r="F46" s="8">
        <v>29.779005524861876</v>
      </c>
      <c r="G46" s="8">
        <v>13.379681248770252</v>
      </c>
      <c r="H46" s="8">
        <f t="shared" si="2"/>
        <v>18.652849740932641</v>
      </c>
      <c r="I46" s="8">
        <v>28.137880131864105</v>
      </c>
      <c r="J46" s="8">
        <f t="shared" si="3"/>
        <v>-9.3178801318641042</v>
      </c>
      <c r="K46" s="9">
        <f>0.9*F46-7.25</f>
        <v>19.55110497237569</v>
      </c>
      <c r="L46" s="9">
        <f>E46-K46</f>
        <v>-0.7311049723756895</v>
      </c>
      <c r="M46" s="9">
        <f>21.28*LN(1.0204*G46)</f>
        <v>55.624471656386476</v>
      </c>
      <c r="N46" s="9">
        <f>E46-M46</f>
        <v>-36.804471656386475</v>
      </c>
      <c r="O46" s="9">
        <f>-10.6+10.3*LN(F46)+8.8*LN(H46)</f>
        <v>50.104968048909313</v>
      </c>
      <c r="P46" s="9">
        <f>E46-O46</f>
        <v>-31.284968048909313</v>
      </c>
      <c r="Q46" s="9">
        <f>(F46+42.03)/1.49</f>
        <v>48.193963439504614</v>
      </c>
      <c r="R46" s="9">
        <f>E46-Q46</f>
        <v>-29.373963439504614</v>
      </c>
      <c r="S46" s="9">
        <f>(LN(G46)-LN(0.98))/0.047</f>
        <v>55.615743378126943</v>
      </c>
      <c r="T46" s="9">
        <f>E46-S46</f>
        <v>-36.795743378126943</v>
      </c>
    </row>
    <row r="47" spans="1:20" x14ac:dyDescent="0.3">
      <c r="A47" s="4" t="s">
        <v>19</v>
      </c>
      <c r="B47" s="10">
        <v>-1.2</v>
      </c>
      <c r="C47" s="10">
        <v>35.6</v>
      </c>
      <c r="D47" s="10" t="s">
        <v>20</v>
      </c>
      <c r="E47" s="8">
        <v>20.12</v>
      </c>
      <c r="F47" s="8">
        <v>27.142857142857142</v>
      </c>
      <c r="G47" s="8">
        <v>23.726062966569298</v>
      </c>
      <c r="H47" s="8">
        <f t="shared" si="2"/>
        <v>33.07692307692308</v>
      </c>
      <c r="I47" s="8">
        <v>27.747326530612241</v>
      </c>
      <c r="J47" s="8">
        <f t="shared" si="3"/>
        <v>-7.6273265306122404</v>
      </c>
      <c r="K47" s="9">
        <f>0.9*F47-7.25</f>
        <v>17.178571428571427</v>
      </c>
      <c r="L47" s="9">
        <f>E47-K47</f>
        <v>2.9414285714285739</v>
      </c>
      <c r="M47" s="9">
        <f>21.28*LN(1.0204*G47)</f>
        <v>67.814441222200628</v>
      </c>
      <c r="N47" s="9">
        <f>E47-M47</f>
        <v>-47.694441222200624</v>
      </c>
      <c r="O47" s="9">
        <f>-10.6+10.3*LN(F47)+8.8*LN(H47)</f>
        <v>54.191228898772714</v>
      </c>
      <c r="P47" s="9">
        <f>E47-O47</f>
        <v>-34.071228898772716</v>
      </c>
      <c r="Q47" s="9">
        <f>(F47+42.03)/1.49</f>
        <v>46.424736337488014</v>
      </c>
      <c r="R47" s="9">
        <f>E47-Q47</f>
        <v>-26.304736337488013</v>
      </c>
      <c r="S47" s="9">
        <f>(LN(G47)-LN(0.98))/0.047</f>
        <v>67.803762860823866</v>
      </c>
      <c r="T47" s="9">
        <f>E47-S47</f>
        <v>-47.683762860823862</v>
      </c>
    </row>
    <row r="48" spans="1:20" x14ac:dyDescent="0.3">
      <c r="A48" s="4" t="s">
        <v>9</v>
      </c>
      <c r="B48" s="10">
        <v>25.4</v>
      </c>
      <c r="C48" s="10">
        <v>36.450000000000003</v>
      </c>
      <c r="D48" s="10" t="s">
        <v>10</v>
      </c>
      <c r="E48" s="8">
        <v>17.63</v>
      </c>
      <c r="F48" s="8">
        <v>9.0476190476190474</v>
      </c>
      <c r="G48" s="8">
        <v>2.8173843472297628</v>
      </c>
      <c r="H48" s="8">
        <f t="shared" si="2"/>
        <v>3.9277652370203162</v>
      </c>
      <c r="I48" s="8">
        <v>25.291544217687072</v>
      </c>
      <c r="J48" s="8">
        <f t="shared" si="3"/>
        <v>-7.6615442176870729</v>
      </c>
      <c r="K48" s="9">
        <f>0.9*F48-7.25</f>
        <v>0.89285714285714235</v>
      </c>
      <c r="L48" s="9">
        <f>E48-K48</f>
        <v>16.737142857142857</v>
      </c>
      <c r="M48" s="9">
        <f>21.28*LN(1.0204*G48)</f>
        <v>22.471757147747816</v>
      </c>
      <c r="N48" s="9">
        <f>E48-M48</f>
        <v>-4.841757147747817</v>
      </c>
      <c r="O48" s="9">
        <f>-10.6+10.3*LN(F48)+8.8*LN(H48)</f>
        <v>24.124788309740019</v>
      </c>
      <c r="P48" s="9">
        <f>E48-O48</f>
        <v>-6.4947883097400201</v>
      </c>
      <c r="Q48" s="9">
        <f>(F48+42.03)/1.49</f>
        <v>34.280281240012783</v>
      </c>
      <c r="R48" s="9">
        <f>E48-Q48</f>
        <v>-16.650281240012784</v>
      </c>
      <c r="S48" s="9">
        <f>(LN(G48)-LN(0.98))/0.047</f>
        <v>22.468332455235938</v>
      </c>
      <c r="T48" s="9">
        <f>E48-S48</f>
        <v>-4.838332455235939</v>
      </c>
    </row>
    <row r="49" spans="1:20" s="1" customFormat="1" x14ac:dyDescent="0.3">
      <c r="A49" s="4" t="s">
        <v>48</v>
      </c>
      <c r="B49" s="10">
        <v>139.19999999999999</v>
      </c>
      <c r="C49" s="10">
        <v>36.549999999999997</v>
      </c>
      <c r="D49" s="10" t="s">
        <v>49</v>
      </c>
      <c r="E49" s="8">
        <v>30.95</v>
      </c>
      <c r="F49" s="8">
        <v>23.72972972972973</v>
      </c>
      <c r="G49" s="8">
        <v>7.7212502351581609</v>
      </c>
      <c r="H49" s="8">
        <f t="shared" si="2"/>
        <v>10.764331210191081</v>
      </c>
      <c r="I49" s="8">
        <v>27.254049233016801</v>
      </c>
      <c r="J49" s="8">
        <f t="shared" si="3"/>
        <v>3.6959507669831986</v>
      </c>
      <c r="K49" s="9">
        <f>0.9*F49-7.25</f>
        <v>14.106756756756756</v>
      </c>
      <c r="L49" s="9">
        <f>E49-K49</f>
        <v>16.843243243243244</v>
      </c>
      <c r="M49" s="9">
        <f>21.28*LN(1.0204*G49)</f>
        <v>43.925559002774129</v>
      </c>
      <c r="N49" s="9">
        <f>E49-M49</f>
        <v>-12.97555900277413</v>
      </c>
      <c r="O49" s="9">
        <f>-10.6+10.3*LN(F49)+8.8*LN(H49)</f>
        <v>42.928199836811729</v>
      </c>
      <c r="P49" s="9">
        <f>E49-O49</f>
        <v>-11.978199836811729</v>
      </c>
      <c r="Q49" s="9">
        <f>(F49+42.03)/1.49</f>
        <v>44.134046798476327</v>
      </c>
      <c r="R49" s="9">
        <f>E49-Q49</f>
        <v>-13.184046798476327</v>
      </c>
      <c r="S49" s="9">
        <f>(LN(G49)-LN(0.98))/0.047</f>
        <v>43.918702251094921</v>
      </c>
      <c r="T49" s="9">
        <f>E49-S49</f>
        <v>-12.968702251094921</v>
      </c>
    </row>
    <row r="50" spans="1:20" s="1" customFormat="1" x14ac:dyDescent="0.3">
      <c r="A50" s="4" t="s">
        <v>17</v>
      </c>
      <c r="B50" s="10">
        <v>26.9893</v>
      </c>
      <c r="C50" s="10">
        <v>36.760199999999998</v>
      </c>
      <c r="D50" s="10" t="s">
        <v>18</v>
      </c>
      <c r="E50" s="8">
        <v>19.22</v>
      </c>
      <c r="F50" s="8">
        <v>37.08</v>
      </c>
      <c r="G50" s="8">
        <v>14.110811371653872</v>
      </c>
      <c r="H50" s="8">
        <f t="shared" si="2"/>
        <v>19.672131147540984</v>
      </c>
      <c r="I50" s="8">
        <v>29.263075839999999</v>
      </c>
      <c r="J50" s="8">
        <f t="shared" si="3"/>
        <v>-10.04307584</v>
      </c>
      <c r="K50" s="9">
        <f>0.9*F50-7.25</f>
        <v>26.122</v>
      </c>
      <c r="L50" s="9">
        <f>E50-K50</f>
        <v>-6.902000000000001</v>
      </c>
      <c r="M50" s="9">
        <f>21.28*LN(1.0204*G50)</f>
        <v>56.756653543817002</v>
      </c>
      <c r="N50" s="9">
        <f>E50-M50</f>
        <v>-37.536653543817003</v>
      </c>
      <c r="O50" s="9">
        <f>-10.6+10.3*LN(F50)+8.8*LN(H50)</f>
        <v>52.831686879290309</v>
      </c>
      <c r="P50" s="9">
        <f>E50-O50</f>
        <v>-33.611686879290311</v>
      </c>
      <c r="Q50" s="9">
        <f>(F50+42.03)/1.49</f>
        <v>53.093959731543627</v>
      </c>
      <c r="R50" s="9">
        <f>E50-Q50</f>
        <v>-33.873959731543628</v>
      </c>
      <c r="S50" s="9">
        <f>(LN(G50)-LN(0.98))/0.047</f>
        <v>56.747744145434702</v>
      </c>
      <c r="T50" s="9">
        <f>E50-S50</f>
        <v>-37.527744145434703</v>
      </c>
    </row>
    <row r="51" spans="1:20" s="1" customFormat="1" x14ac:dyDescent="0.3">
      <c r="A51" s="4" t="s">
        <v>11</v>
      </c>
      <c r="B51" s="10">
        <v>-2.0609999999999999</v>
      </c>
      <c r="C51" s="10">
        <v>36.796799999999998</v>
      </c>
      <c r="D51" s="10" t="s">
        <v>12</v>
      </c>
      <c r="E51" s="8">
        <v>18.45</v>
      </c>
      <c r="F51" s="8">
        <v>23.623188405797102</v>
      </c>
      <c r="G51" s="8">
        <v>10.921464543351028</v>
      </c>
      <c r="H51" s="8">
        <f t="shared" si="2"/>
        <v>15.225806451612902</v>
      </c>
      <c r="I51" s="8">
        <v>27.238876496534338</v>
      </c>
      <c r="J51" s="8">
        <f t="shared" si="3"/>
        <v>-8.7888764965343391</v>
      </c>
      <c r="K51" s="9">
        <f>0.9*F51-7.25</f>
        <v>14.010869565217391</v>
      </c>
      <c r="L51" s="9">
        <f>E51-K51</f>
        <v>4.4391304347826086</v>
      </c>
      <c r="M51" s="9">
        <f>21.28*LN(1.0204*G51)</f>
        <v>51.304479409926536</v>
      </c>
      <c r="N51" s="9">
        <f>E51-M51</f>
        <v>-32.85447940992654</v>
      </c>
      <c r="O51" s="9">
        <f>-10.6+10.3*LN(F51)+8.8*LN(H51)</f>
        <v>45.933284202480152</v>
      </c>
      <c r="P51" s="9">
        <f>E51-O51</f>
        <v>-27.483284202480153</v>
      </c>
      <c r="Q51" s="9">
        <f>(F51+42.03)/1.49</f>
        <v>44.062542554226241</v>
      </c>
      <c r="R51" s="9">
        <f>E51-Q51</f>
        <v>-25.612542554226241</v>
      </c>
      <c r="S51" s="9">
        <f>(LN(G51)-LN(0.98))/0.047</f>
        <v>51.296442219852324</v>
      </c>
      <c r="T51" s="9">
        <f>E51-S51</f>
        <v>-32.846442219852321</v>
      </c>
    </row>
    <row r="52" spans="1:20" s="1" customFormat="1" x14ac:dyDescent="0.3">
      <c r="A52" s="4" t="s">
        <v>107</v>
      </c>
      <c r="B52" s="10">
        <v>-106.83</v>
      </c>
      <c r="C52" s="10">
        <v>37.44</v>
      </c>
      <c r="D52" s="10" t="s">
        <v>108</v>
      </c>
      <c r="E52" s="8">
        <v>48.05</v>
      </c>
      <c r="F52" s="8">
        <v>71</v>
      </c>
      <c r="G52" s="8">
        <v>30.848570089076418</v>
      </c>
      <c r="H52" s="8">
        <f t="shared" si="2"/>
        <v>43.006535947712415</v>
      </c>
      <c r="I52" s="8">
        <v>35.329599999999999</v>
      </c>
      <c r="J52" s="8">
        <f t="shared" si="3"/>
        <v>12.720399999999998</v>
      </c>
      <c r="K52" s="8">
        <f>0.9*F52-7.25</f>
        <v>56.65</v>
      </c>
      <c r="L52" s="8">
        <f>E52-K52</f>
        <v>-8.6000000000000014</v>
      </c>
      <c r="M52" s="8">
        <f>21.28*LN(1.0204*G52)</f>
        <v>73.40078705839484</v>
      </c>
      <c r="N52" s="8">
        <f>E52-M52</f>
        <v>-25.350787058394843</v>
      </c>
      <c r="O52" s="9">
        <f>-10.6+10.3*LN(F52)+8.8*LN(H52)</f>
        <v>66.405501239282515</v>
      </c>
      <c r="P52" s="9">
        <f>E52-O52</f>
        <v>-18.355501239282518</v>
      </c>
      <c r="Q52" s="9">
        <f>(F52+42.03)/1.49</f>
        <v>75.859060402684563</v>
      </c>
      <c r="R52" s="9">
        <f>E52-Q52</f>
        <v>-27.809060402684565</v>
      </c>
      <c r="S52" s="9">
        <f>(LN(G52)-LN(0.98))/0.047</f>
        <v>73.389215024671856</v>
      </c>
      <c r="T52" s="9">
        <f>E52-S52</f>
        <v>-25.339215024671859</v>
      </c>
    </row>
    <row r="53" spans="1:20" s="1" customFormat="1" x14ac:dyDescent="0.3">
      <c r="A53" s="4" t="s">
        <v>104</v>
      </c>
      <c r="B53" s="10">
        <v>-107</v>
      </c>
      <c r="C53" s="10">
        <v>38</v>
      </c>
      <c r="D53" s="10" t="s">
        <v>103</v>
      </c>
      <c r="E53" s="8">
        <v>46.6</v>
      </c>
      <c r="F53" s="8">
        <v>23.127490039840627</v>
      </c>
      <c r="G53" s="8">
        <v>13.4904508743456</v>
      </c>
      <c r="H53" s="8">
        <f t="shared" si="2"/>
        <v>18.807275630705334</v>
      </c>
      <c r="I53" s="8">
        <v>27.168462341867588</v>
      </c>
      <c r="J53" s="8">
        <f t="shared" si="3"/>
        <v>19.431537658132413</v>
      </c>
      <c r="K53" s="8">
        <f>0.9*F53-7.25</f>
        <v>13.564741035856564</v>
      </c>
      <c r="L53" s="8">
        <f>E53-K53</f>
        <v>33.035258964143438</v>
      </c>
      <c r="M53" s="8">
        <f>21.28*LN(1.0204*G53)</f>
        <v>55.799922299829092</v>
      </c>
      <c r="N53" s="8">
        <f>E53-M53</f>
        <v>-9.1999222998290904</v>
      </c>
      <c r="O53" s="9">
        <f>-10.6+10.3*LN(F53)+8.8*LN(H53)</f>
        <v>47.573871546611613</v>
      </c>
      <c r="P53" s="9">
        <f>E53-O53</f>
        <v>-0.9738715466116119</v>
      </c>
      <c r="Q53" s="9">
        <f>(F53+42.03)/1.49</f>
        <v>43.729859087141357</v>
      </c>
      <c r="R53" s="9">
        <f>E53-Q53</f>
        <v>2.8701409128586448</v>
      </c>
      <c r="S53" s="9">
        <f>(LN(G53)-LN(0.98))/0.047</f>
        <v>55.791165953957425</v>
      </c>
      <c r="T53" s="9">
        <f>E53-S53</f>
        <v>-9.1911659539574231</v>
      </c>
    </row>
    <row r="54" spans="1:20" s="1" customFormat="1" x14ac:dyDescent="0.3">
      <c r="A54" s="4" t="s">
        <v>102</v>
      </c>
      <c r="B54" s="10">
        <v>-106.706768</v>
      </c>
      <c r="C54" s="10">
        <v>38.014336999999998</v>
      </c>
      <c r="D54" s="10" t="s">
        <v>103</v>
      </c>
      <c r="E54" s="8">
        <v>46.57</v>
      </c>
      <c r="F54" s="8">
        <v>33.724440361685588</v>
      </c>
      <c r="G54" s="8">
        <v>13.965433262940071</v>
      </c>
      <c r="H54" s="8">
        <f t="shared" si="2"/>
        <v>19.469456960687037</v>
      </c>
      <c r="I54" s="8">
        <v>28.737988927857486</v>
      </c>
      <c r="J54" s="8">
        <f t="shared" si="3"/>
        <v>17.832011072142514</v>
      </c>
      <c r="K54" s="8">
        <f>0.9*F54-7.25</f>
        <v>23.101996325517028</v>
      </c>
      <c r="L54" s="8">
        <f>E54-K54</f>
        <v>23.468003674482972</v>
      </c>
      <c r="M54" s="8">
        <f>21.28*LN(1.0204*G54)</f>
        <v>56.536276934160121</v>
      </c>
      <c r="N54" s="8">
        <f>E54-M54</f>
        <v>-9.9662769341601205</v>
      </c>
      <c r="O54" s="9">
        <f>-10.6+10.3*LN(F54)+8.8*LN(H54)</f>
        <v>51.763547885878111</v>
      </c>
      <c r="P54" s="9">
        <f>E54-O54</f>
        <v>-5.193547885878111</v>
      </c>
      <c r="Q54" s="9">
        <f>(F54+42.03)/1.49</f>
        <v>50.841906283010466</v>
      </c>
      <c r="R54" s="9">
        <f>E54-Q54</f>
        <v>-4.2719062830104662</v>
      </c>
      <c r="S54" s="9">
        <f>(LN(G54)-LN(0.98))/0.047</f>
        <v>56.527402790394611</v>
      </c>
      <c r="T54" s="9">
        <f>E54-S54</f>
        <v>-9.9574027903946103</v>
      </c>
    </row>
    <row r="55" spans="1:20" s="1" customFormat="1" x14ac:dyDescent="0.3">
      <c r="A55" s="4" t="s">
        <v>71</v>
      </c>
      <c r="B55" s="10">
        <v>34.18</v>
      </c>
      <c r="C55" s="10">
        <v>38.130000000000003</v>
      </c>
      <c r="D55" s="10" t="s">
        <v>72</v>
      </c>
      <c r="E55" s="8">
        <v>35.130000000000003</v>
      </c>
      <c r="F55" s="8">
        <v>10.03448275862069</v>
      </c>
      <c r="G55" s="8">
        <v>5.5484496978785343</v>
      </c>
      <c r="H55" s="8">
        <f t="shared" si="2"/>
        <v>7.7351916376306624</v>
      </c>
      <c r="I55" s="8">
        <v>25.415345541022592</v>
      </c>
      <c r="J55" s="8">
        <f t="shared" si="3"/>
        <v>9.7146544589774102</v>
      </c>
      <c r="K55" s="9">
        <f>0.9*F55-7.25</f>
        <v>1.7810344827586224</v>
      </c>
      <c r="L55" s="9">
        <f>E55-K55</f>
        <v>33.348965517241382</v>
      </c>
      <c r="M55" s="9">
        <f>21.28*LN(1.0204*G55)</f>
        <v>36.89341822190049</v>
      </c>
      <c r="N55" s="9">
        <f>E55-M55</f>
        <v>-1.763418221900487</v>
      </c>
      <c r="O55" s="9">
        <f>-10.6+10.3*LN(F55)+8.8*LN(H55)</f>
        <v>31.154948883144691</v>
      </c>
      <c r="P55" s="9">
        <f>E55-O55</f>
        <v>3.9750511168553118</v>
      </c>
      <c r="Q55" s="9">
        <f>(F55+42.03)/1.49</f>
        <v>34.942605878268921</v>
      </c>
      <c r="R55" s="9">
        <f>E55-Q55</f>
        <v>0.1873941217310815</v>
      </c>
      <c r="S55" s="9">
        <f>(LN(G55)-LN(0.98))/0.047</f>
        <v>36.887686432752211</v>
      </c>
      <c r="T55" s="9">
        <f>E55-S55</f>
        <v>-1.7576864327522088</v>
      </c>
    </row>
    <row r="56" spans="1:20" s="1" customFormat="1" x14ac:dyDescent="0.3">
      <c r="A56" s="4" t="s">
        <v>57</v>
      </c>
      <c r="B56" s="10">
        <v>-118.34</v>
      </c>
      <c r="C56" s="10">
        <v>38.24</v>
      </c>
      <c r="D56" s="10" t="s">
        <v>58</v>
      </c>
      <c r="E56" s="8">
        <v>33.67</v>
      </c>
      <c r="F56" s="8">
        <v>26.095238095238095</v>
      </c>
      <c r="G56" s="8">
        <v>12.377402719174873</v>
      </c>
      <c r="H56" s="8">
        <f t="shared" si="2"/>
        <v>17.255555555555556</v>
      </c>
      <c r="I56" s="8">
        <v>27.59443401360544</v>
      </c>
      <c r="J56" s="8">
        <f t="shared" si="3"/>
        <v>6.0755659863945617</v>
      </c>
      <c r="K56" s="9">
        <f>0.9*F56-7.25</f>
        <v>16.235714285714288</v>
      </c>
      <c r="L56" s="9">
        <f>E56-K56</f>
        <v>17.434285714285714</v>
      </c>
      <c r="M56" s="9">
        <f>21.28*LN(1.0204*G56)</f>
        <v>53.967509080085854</v>
      </c>
      <c r="N56" s="9">
        <f>E56-M56</f>
        <v>-20.297509080085852</v>
      </c>
      <c r="O56" s="9">
        <f>-10.6+10.3*LN(F56)+8.8*LN(H56)</f>
        <v>48.059634891815421</v>
      </c>
      <c r="P56" s="9">
        <f>E56-O56</f>
        <v>-14.389634891815419</v>
      </c>
      <c r="Q56" s="9">
        <f>(F56+42.03)/1.49</f>
        <v>45.721636305528932</v>
      </c>
      <c r="R56" s="9">
        <f>E56-Q56</f>
        <v>-12.05163630552893</v>
      </c>
      <c r="S56" s="9">
        <f>(LN(G56)-LN(0.98))/0.047</f>
        <v>53.959045873427073</v>
      </c>
      <c r="T56" s="9">
        <f>E56-S56</f>
        <v>-20.289045873427071</v>
      </c>
    </row>
    <row r="57" spans="1:20" s="1" customFormat="1" x14ac:dyDescent="0.3">
      <c r="A57" s="4" t="s">
        <v>75</v>
      </c>
      <c r="B57" s="10">
        <v>35.450000000000003</v>
      </c>
      <c r="C57" s="10">
        <v>38.53</v>
      </c>
      <c r="D57" s="10" t="s">
        <v>76</v>
      </c>
      <c r="E57" s="8">
        <v>35.409999999999997</v>
      </c>
      <c r="F57" s="8">
        <v>12.217532467532468</v>
      </c>
      <c r="G57" s="8">
        <v>6.4582488700692231</v>
      </c>
      <c r="H57" s="8">
        <f t="shared" si="2"/>
        <v>9.0035587188612105</v>
      </c>
      <c r="I57" s="8">
        <v>25.693359561055825</v>
      </c>
      <c r="J57" s="8">
        <f t="shared" si="3"/>
        <v>9.7166404389441716</v>
      </c>
      <c r="K57" s="9">
        <f>0.9*F57-7.25</f>
        <v>3.7457792207792213</v>
      </c>
      <c r="L57" s="9">
        <f>E57-K57</f>
        <v>31.664220779220777</v>
      </c>
      <c r="M57" s="9">
        <f>21.28*LN(1.0204*G57)</f>
        <v>40.124566043722645</v>
      </c>
      <c r="N57" s="9">
        <f>E57-M57</f>
        <v>-4.7145660437226482</v>
      </c>
      <c r="O57" s="9">
        <f>-10.6+10.3*LN(F57)+8.8*LN(H57)</f>
        <v>34.51863690749741</v>
      </c>
      <c r="P57" s="9">
        <f>E57-O57</f>
        <v>0.89136309250258705</v>
      </c>
      <c r="Q57" s="9">
        <f>(F57+42.03)/1.49</f>
        <v>36.407739911095618</v>
      </c>
      <c r="R57" s="9">
        <f>E57-Q57</f>
        <v>-0.99773991109562132</v>
      </c>
      <c r="S57" s="9">
        <f>(LN(G57)-LN(0.98))/0.047</f>
        <v>40.118317353627027</v>
      </c>
      <c r="T57" s="9">
        <f>E57-S57</f>
        <v>-4.7083173536270309</v>
      </c>
    </row>
    <row r="58" spans="1:20" s="1" customFormat="1" x14ac:dyDescent="0.3">
      <c r="A58" s="4" t="s">
        <v>32</v>
      </c>
      <c r="B58" s="10">
        <v>26.756699999999999</v>
      </c>
      <c r="C58" s="10">
        <v>38.6706</v>
      </c>
      <c r="D58" s="10" t="s">
        <v>33</v>
      </c>
      <c r="E58" s="8">
        <v>28.16</v>
      </c>
      <c r="F58" s="8">
        <v>26.79831932773109</v>
      </c>
      <c r="G58" s="8">
        <v>14.739554161532434</v>
      </c>
      <c r="H58" s="8">
        <f t="shared" si="2"/>
        <v>20.548672566371685</v>
      </c>
      <c r="I58" s="8">
        <v>27.696898354635969</v>
      </c>
      <c r="J58" s="8">
        <f t="shared" si="3"/>
        <v>0.46310164536403065</v>
      </c>
      <c r="K58" s="9">
        <f>0.9*F58-7.25</f>
        <v>16.868487394957981</v>
      </c>
      <c r="L58" s="9">
        <f>E58-K58</f>
        <v>11.291512605042019</v>
      </c>
      <c r="M58" s="9">
        <f>21.28*LN(1.0204*G58)</f>
        <v>57.684320498757991</v>
      </c>
      <c r="N58" s="9">
        <f>E58-M58</f>
        <v>-29.524320498757991</v>
      </c>
      <c r="O58" s="9">
        <f>-10.6+10.3*LN(F58)+8.8*LN(H58)</f>
        <v>49.870501314355209</v>
      </c>
      <c r="P58" s="9">
        <f>E58-O58</f>
        <v>-21.710501314355209</v>
      </c>
      <c r="Q58" s="9">
        <f>(F58+42.03)/1.49</f>
        <v>46.193502904517516</v>
      </c>
      <c r="R58" s="9">
        <f>E58-Q58</f>
        <v>-18.033502904517515</v>
      </c>
      <c r="S58" s="9">
        <f>(LN(G58)-LN(0.98))/0.047</f>
        <v>57.675262697407376</v>
      </c>
      <c r="T58" s="9">
        <f>E58-S58</f>
        <v>-29.515262697407376</v>
      </c>
    </row>
    <row r="59" spans="1:20" s="1" customFormat="1" x14ac:dyDescent="0.3">
      <c r="A59" s="4" t="s">
        <v>69</v>
      </c>
      <c r="B59" s="10">
        <v>28.82</v>
      </c>
      <c r="C59" s="10">
        <v>38.951000000000001</v>
      </c>
      <c r="D59" s="10" t="s">
        <v>70</v>
      </c>
      <c r="E59" s="8">
        <v>34.94</v>
      </c>
      <c r="F59" s="8">
        <v>18.598484848484848</v>
      </c>
      <c r="G59" s="8">
        <v>17.400520864877965</v>
      </c>
      <c r="H59" s="8">
        <f t="shared" si="2"/>
        <v>24.258373205741631</v>
      </c>
      <c r="I59" s="8">
        <v>26.538769455922864</v>
      </c>
      <c r="J59" s="8">
        <f t="shared" si="3"/>
        <v>8.4012305440771335</v>
      </c>
      <c r="K59" s="9">
        <f>0.9*F59-7.25</f>
        <v>9.4886363636363633</v>
      </c>
      <c r="L59" s="9">
        <f>E59-K59</f>
        <v>25.451363636363634</v>
      </c>
      <c r="M59" s="9">
        <f>21.28*LN(1.0204*G59)</f>
        <v>61.216066361632329</v>
      </c>
      <c r="N59" s="9">
        <f>E59-M59</f>
        <v>-26.276066361632331</v>
      </c>
      <c r="O59" s="9">
        <f>-10.6+10.3*LN(F59)+8.8*LN(H59)</f>
        <v>47.568829444374856</v>
      </c>
      <c r="P59" s="9">
        <f>E59-O59</f>
        <v>-12.628829444374858</v>
      </c>
      <c r="Q59" s="9">
        <f>(F59+42.03)/1.49</f>
        <v>40.69025828757372</v>
      </c>
      <c r="R59" s="9">
        <f>E59-Q59</f>
        <v>-5.7502582875737218</v>
      </c>
      <c r="S59" s="9">
        <f>(LN(G59)-LN(0.98))/0.047</f>
        <v>61.206443571341872</v>
      </c>
      <c r="T59" s="9">
        <f>E59-S59</f>
        <v>-26.266443571341874</v>
      </c>
    </row>
    <row r="60" spans="1:20" s="1" customFormat="1" x14ac:dyDescent="0.3">
      <c r="A60" s="4" t="s">
        <v>144</v>
      </c>
      <c r="B60" s="10">
        <v>27</v>
      </c>
      <c r="C60" s="10">
        <v>39</v>
      </c>
      <c r="D60" s="10" t="s">
        <v>77</v>
      </c>
      <c r="E60" s="8">
        <v>35.96</v>
      </c>
      <c r="F60" s="8">
        <v>30.086956521739129</v>
      </c>
      <c r="G60" s="8">
        <v>10.238565079976258</v>
      </c>
      <c r="H60" s="8">
        <f t="shared" si="2"/>
        <v>14.273764258555135</v>
      </c>
      <c r="I60" s="8">
        <v>28.184048015122872</v>
      </c>
      <c r="J60" s="8">
        <f t="shared" si="3"/>
        <v>7.7759519848771284</v>
      </c>
      <c r="K60" s="9">
        <f>0.9*F60-7.25</f>
        <v>19.828260869565216</v>
      </c>
      <c r="L60" s="9">
        <f>E60-K60</f>
        <v>16.131739130434784</v>
      </c>
      <c r="M60" s="9">
        <f>21.28*LN(1.0204*G60)</f>
        <v>49.930459684243544</v>
      </c>
      <c r="N60" s="9">
        <f>E60-M60</f>
        <v>-13.970459684243544</v>
      </c>
      <c r="O60" s="9">
        <f>-10.6+10.3*LN(F60)+8.8*LN(H60)</f>
        <v>47.856268946516224</v>
      </c>
      <c r="P60" s="9">
        <f>E60-O60</f>
        <v>-11.896268946516223</v>
      </c>
      <c r="Q60" s="9">
        <f>(F60+42.03)/1.49</f>
        <v>48.400641960898746</v>
      </c>
      <c r="R60" s="9">
        <f>E60-Q60</f>
        <v>-12.440641960898745</v>
      </c>
      <c r="S60" s="9">
        <f>(LN(G60)-LN(0.98))/0.047</f>
        <v>49.922642302156163</v>
      </c>
      <c r="T60" s="9">
        <f>E60-S60</f>
        <v>-13.962642302156162</v>
      </c>
    </row>
    <row r="61" spans="1:20" s="1" customFormat="1" x14ac:dyDescent="0.3">
      <c r="A61" s="4" t="s">
        <v>27</v>
      </c>
      <c r="B61" s="10">
        <v>9.1</v>
      </c>
      <c r="C61" s="10">
        <v>39.06</v>
      </c>
      <c r="D61" s="10" t="s">
        <v>28</v>
      </c>
      <c r="E61" s="8">
        <v>27.72</v>
      </c>
      <c r="F61" s="8">
        <v>25.923076923076923</v>
      </c>
      <c r="G61" s="8">
        <v>6.027727546714889</v>
      </c>
      <c r="H61" s="8">
        <f t="shared" si="2"/>
        <v>8.4033613445378155</v>
      </c>
      <c r="I61" s="8">
        <v>27.569434319526625</v>
      </c>
      <c r="J61" s="8">
        <f t="shared" si="3"/>
        <v>0.15056568047337393</v>
      </c>
      <c r="K61" s="9">
        <f>0.9*F61-7.25</f>
        <v>16.080769230769231</v>
      </c>
      <c r="L61" s="9">
        <f>E61-K61</f>
        <v>11.639230769230767</v>
      </c>
      <c r="M61" s="9">
        <f>21.28*LN(1.0204*G61)</f>
        <v>38.656498711436363</v>
      </c>
      <c r="N61" s="9">
        <f>E61-M61</f>
        <v>-10.936498711436364</v>
      </c>
      <c r="O61" s="9">
        <f>-10.6+10.3*LN(F61)+8.8*LN(H61)</f>
        <v>41.659835516436843</v>
      </c>
      <c r="P61" s="9">
        <f>E61-O61</f>
        <v>-13.939835516436844</v>
      </c>
      <c r="Q61" s="9">
        <f>(F61+42.03)/1.49</f>
        <v>45.6060918946825</v>
      </c>
      <c r="R61" s="9">
        <f>E61-Q61</f>
        <v>-17.886091894682501</v>
      </c>
      <c r="S61" s="9">
        <f>(LN(G61)-LN(0.98))/0.047</f>
        <v>38.650484874537405</v>
      </c>
      <c r="T61" s="9">
        <f>E61-S61</f>
        <v>-10.930484874537406</v>
      </c>
    </row>
    <row r="62" spans="1:20" s="1" customFormat="1" x14ac:dyDescent="0.3">
      <c r="A62" s="4" t="s">
        <v>46</v>
      </c>
      <c r="B62" s="10">
        <v>26.6952</v>
      </c>
      <c r="C62" s="10">
        <v>39.320799999999998</v>
      </c>
      <c r="D62" s="10" t="s">
        <v>47</v>
      </c>
      <c r="E62" s="8">
        <v>30.76</v>
      </c>
      <c r="F62" s="8">
        <v>49.626794258373209</v>
      </c>
      <c r="G62" s="8">
        <v>31.395390494387392</v>
      </c>
      <c r="H62" s="8">
        <f t="shared" si="2"/>
        <v>43.768867924528301</v>
      </c>
      <c r="I62" s="8">
        <v>31.346145770472287</v>
      </c>
      <c r="J62" s="8">
        <f t="shared" si="3"/>
        <v>-0.58614577047228522</v>
      </c>
      <c r="K62" s="9">
        <f>0.9*F62-7.25</f>
        <v>37.414114832535887</v>
      </c>
      <c r="L62" s="9">
        <f>E62-K62</f>
        <v>-6.6541148325358854</v>
      </c>
      <c r="M62" s="9">
        <f>21.28*LN(1.0204*G62)</f>
        <v>73.774691208685056</v>
      </c>
      <c r="N62" s="9">
        <f>E62-M62</f>
        <v>-43.014691208685051</v>
      </c>
      <c r="O62" s="9">
        <f>-10.6+10.3*LN(F62)+8.8*LN(H62)</f>
        <v>62.871188738139843</v>
      </c>
      <c r="P62" s="9">
        <f>E62-O62</f>
        <v>-32.111188738139845</v>
      </c>
      <c r="Q62" s="9">
        <f>(F62+42.03)/1.49</f>
        <v>61.514627019042422</v>
      </c>
      <c r="R62" s="9">
        <f>E62-Q62</f>
        <v>-30.75462701904242</v>
      </c>
      <c r="S62" s="9">
        <f>(LN(G62)-LN(0.98))/0.047</f>
        <v>73.76305935986845</v>
      </c>
      <c r="T62" s="9">
        <f>E62-S62</f>
        <v>-43.003059359868445</v>
      </c>
    </row>
    <row r="63" spans="1:20" s="1" customFormat="1" x14ac:dyDescent="0.3">
      <c r="A63" s="4" t="s">
        <v>84</v>
      </c>
      <c r="B63" s="10">
        <v>28.1632</v>
      </c>
      <c r="C63" s="10">
        <v>39.4377</v>
      </c>
      <c r="D63" s="10" t="s">
        <v>85</v>
      </c>
      <c r="E63" s="8">
        <v>37.56</v>
      </c>
      <c r="F63" s="8">
        <v>20.399999999999999</v>
      </c>
      <c r="G63" s="8">
        <v>9.3613673746692427</v>
      </c>
      <c r="H63" s="8">
        <f t="shared" si="2"/>
        <v>13.050847457627119</v>
      </c>
      <c r="I63" s="8">
        <v>26.786296</v>
      </c>
      <c r="J63" s="8">
        <f t="shared" si="3"/>
        <v>10.773704000000002</v>
      </c>
      <c r="K63" s="9">
        <f>0.9*F63-7.25</f>
        <v>11.11</v>
      </c>
      <c r="L63" s="9">
        <f>E63-K63</f>
        <v>26.450000000000003</v>
      </c>
      <c r="M63" s="9">
        <f>21.28*LN(1.0204*G63)</f>
        <v>48.024407657755809</v>
      </c>
      <c r="N63" s="9">
        <f>E63-M63</f>
        <v>-10.464407657755807</v>
      </c>
      <c r="O63" s="9">
        <f>-10.6+10.3*LN(F63)+8.8*LN(H63)</f>
        <v>43.065916503046452</v>
      </c>
      <c r="P63" s="9">
        <f>E63-O63</f>
        <v>-5.5059165030464499</v>
      </c>
      <c r="Q63" s="9">
        <f>(F63+42.03)/1.49</f>
        <v>41.899328859060404</v>
      </c>
      <c r="R63" s="9">
        <f>E63-Q63</f>
        <v>-4.3393288590604016</v>
      </c>
      <c r="S63" s="9">
        <f>(LN(G63)-LN(0.98))/0.047</f>
        <v>48.016895195205542</v>
      </c>
      <c r="T63" s="9">
        <f>E63-S63</f>
        <v>-10.45689519520554</v>
      </c>
    </row>
    <row r="64" spans="1:20" s="1" customFormat="1" x14ac:dyDescent="0.3">
      <c r="A64" s="4" t="s">
        <v>27</v>
      </c>
      <c r="B64" s="10">
        <v>8.8699999999999992</v>
      </c>
      <c r="C64" s="10">
        <v>39.630000000000003</v>
      </c>
      <c r="D64" s="10" t="s">
        <v>29</v>
      </c>
      <c r="E64" s="8">
        <v>27.84</v>
      </c>
      <c r="F64" s="8">
        <v>10.709677419354838</v>
      </c>
      <c r="G64" s="8">
        <v>7.5633628979017775</v>
      </c>
      <c r="H64" s="8">
        <f t="shared" si="2"/>
        <v>10.544217687074831</v>
      </c>
      <c r="I64" s="8">
        <v>25.500721540062433</v>
      </c>
      <c r="J64" s="8">
        <f t="shared" si="3"/>
        <v>2.3392784599375673</v>
      </c>
      <c r="K64" s="9">
        <f>0.9*F64-7.25</f>
        <v>2.3887096774193548</v>
      </c>
      <c r="L64" s="9">
        <f>E64-K64</f>
        <v>25.451290322580647</v>
      </c>
      <c r="M64" s="9">
        <f>21.28*LN(1.0204*G64)</f>
        <v>43.485906128413184</v>
      </c>
      <c r="N64" s="9">
        <f>E64-M64</f>
        <v>-15.645906128413184</v>
      </c>
      <c r="O64" s="9">
        <f>-10.6+10.3*LN(F64)+8.8*LN(H64)</f>
        <v>34.551905057226925</v>
      </c>
      <c r="P64" s="9">
        <f>E64-O64</f>
        <v>-6.7119050572269252</v>
      </c>
      <c r="Q64" s="9">
        <f>(F64+42.03)/1.49</f>
        <v>35.395756657285126</v>
      </c>
      <c r="R64" s="9">
        <f>E64-Q64</f>
        <v>-7.5557566572851265</v>
      </c>
      <c r="S64" s="9">
        <f>(LN(G64)-LN(0.98))/0.047</f>
        <v>43.479119709940562</v>
      </c>
      <c r="T64" s="9">
        <f>E64-S64</f>
        <v>-15.639119709940562</v>
      </c>
    </row>
    <row r="65" spans="1:20" s="1" customFormat="1" x14ac:dyDescent="0.3">
      <c r="A65" s="4" t="s">
        <v>78</v>
      </c>
      <c r="B65" s="10">
        <v>32.479999999999997</v>
      </c>
      <c r="C65" s="10">
        <v>39.78</v>
      </c>
      <c r="D65" s="10" t="s">
        <v>79</v>
      </c>
      <c r="E65" s="8">
        <v>35.97</v>
      </c>
      <c r="F65" s="8">
        <v>80.676215856095936</v>
      </c>
      <c r="G65" s="8">
        <v>30.976533148372926</v>
      </c>
      <c r="H65" s="8">
        <f t="shared" si="2"/>
        <v>43.18493150684931</v>
      </c>
      <c r="I65" s="8">
        <v>37.313279690510569</v>
      </c>
      <c r="J65" s="8">
        <f t="shared" si="3"/>
        <v>-1.3432796905105704</v>
      </c>
      <c r="K65" s="9">
        <f>0.9*F65-7.25</f>
        <v>65.35859427048635</v>
      </c>
      <c r="L65" s="9">
        <f>E65-K65</f>
        <v>-29.388594270486351</v>
      </c>
      <c r="M65" s="9">
        <f>21.28*LN(1.0204*G65)</f>
        <v>73.488876124087582</v>
      </c>
      <c r="N65" s="9">
        <f>E65-M65</f>
        <v>-37.518876124087583</v>
      </c>
      <c r="O65" s="9">
        <f>-10.6+10.3*LN(F65)+8.8*LN(H65)</f>
        <v>67.757897546174775</v>
      </c>
      <c r="P65" s="9">
        <f>E65-O65</f>
        <v>-31.787897546174776</v>
      </c>
      <c r="Q65" s="9">
        <f>(F65+42.03)/1.49</f>
        <v>82.353165004091238</v>
      </c>
      <c r="R65" s="9">
        <f>E65-Q65</f>
        <v>-46.383165004091239</v>
      </c>
      <c r="S65" s="9">
        <f>(LN(G65)-LN(0.98))/0.047</f>
        <v>73.477289998368803</v>
      </c>
      <c r="T65" s="9">
        <f>E65-S65</f>
        <v>-37.507289998368805</v>
      </c>
    </row>
    <row r="66" spans="1:20" s="1" customFormat="1" x14ac:dyDescent="0.3">
      <c r="A66" s="4" t="s">
        <v>80</v>
      </c>
      <c r="B66" s="10">
        <v>32</v>
      </c>
      <c r="C66" s="10">
        <v>40.200000000000003</v>
      </c>
      <c r="D66" s="10" t="s">
        <v>81</v>
      </c>
      <c r="E66" s="8">
        <v>36</v>
      </c>
      <c r="F66" s="8">
        <v>49.45</v>
      </c>
      <c r="G66" s="8">
        <v>31.624010594721121</v>
      </c>
      <c r="H66" s="8">
        <f t="shared" si="2"/>
        <v>44.087591240875909</v>
      </c>
      <c r="I66" s="8">
        <v>31.315481499999997</v>
      </c>
      <c r="J66" s="8">
        <f t="shared" si="3"/>
        <v>4.6845185000000029</v>
      </c>
      <c r="K66" s="9">
        <f>0.9*F66-7.25</f>
        <v>37.255000000000003</v>
      </c>
      <c r="L66" s="9">
        <f>E66-K66</f>
        <v>-1.2550000000000026</v>
      </c>
      <c r="M66" s="9">
        <f>21.28*LN(1.0204*G66)</f>
        <v>73.929089917453496</v>
      </c>
      <c r="N66" s="9">
        <f>E66-M66</f>
        <v>-37.929089917453496</v>
      </c>
      <c r="O66" s="9">
        <f>-10.6+10.3*LN(F66)+8.8*LN(H66)</f>
        <v>62.898278810994306</v>
      </c>
      <c r="P66" s="9">
        <f>E66-O66</f>
        <v>-26.898278810994306</v>
      </c>
      <c r="Q66" s="9">
        <f>(F66+42.03)/1.49</f>
        <v>61.395973154362416</v>
      </c>
      <c r="R66" s="9">
        <f>E66-Q66</f>
        <v>-25.395973154362416</v>
      </c>
      <c r="S66" s="9">
        <f>(LN(G66)-LN(0.98))/0.047</f>
        <v>73.917433368795443</v>
      </c>
      <c r="T66" s="9">
        <f>E66-S66</f>
        <v>-37.917433368795443</v>
      </c>
    </row>
    <row r="67" spans="1:20" s="1" customFormat="1" x14ac:dyDescent="0.3">
      <c r="A67" s="4" t="s">
        <v>30</v>
      </c>
      <c r="B67" s="10">
        <v>8.65</v>
      </c>
      <c r="C67" s="10">
        <v>40.299999999999997</v>
      </c>
      <c r="D67" s="10" t="s">
        <v>31</v>
      </c>
      <c r="E67" s="8">
        <v>27.98</v>
      </c>
      <c r="F67" s="8">
        <v>34</v>
      </c>
      <c r="G67" s="8">
        <v>9.8808737057936398</v>
      </c>
      <c r="H67" s="8">
        <f t="shared" ref="H67:H79" si="4">G67*0.237/0.17</f>
        <v>13.775100401606425</v>
      </c>
      <c r="I67" s="8">
        <v>28.7806</v>
      </c>
      <c r="J67" s="8">
        <f t="shared" ref="J67:J79" si="5">E67-I67</f>
        <v>-0.80059999999999931</v>
      </c>
      <c r="K67" s="9">
        <f>0.9*F67-7.25</f>
        <v>23.35</v>
      </c>
      <c r="L67" s="9">
        <f>E67-K67</f>
        <v>4.629999999999999</v>
      </c>
      <c r="M67" s="9">
        <f>21.28*LN(1.0204*G67)</f>
        <v>49.173731365945351</v>
      </c>
      <c r="N67" s="9">
        <f>E67-M67</f>
        <v>-21.19373136594535</v>
      </c>
      <c r="O67" s="9">
        <f>-10.6+10.3*LN(F67)+8.8*LN(H67)</f>
        <v>48.802704668064919</v>
      </c>
      <c r="P67" s="9">
        <f>E67-O67</f>
        <v>-20.822704668064919</v>
      </c>
      <c r="Q67" s="9">
        <f>(F67+42.03)/1.49</f>
        <v>51.026845637583897</v>
      </c>
      <c r="R67" s="9">
        <f>E67-Q67</f>
        <v>-23.046845637583896</v>
      </c>
      <c r="S67" s="9">
        <f>(LN(G67)-LN(0.98))/0.047</f>
        <v>49.166035041019747</v>
      </c>
      <c r="T67" s="9">
        <f>E67-S67</f>
        <v>-21.186035041019746</v>
      </c>
    </row>
    <row r="68" spans="1:20" s="1" customFormat="1" x14ac:dyDescent="0.3">
      <c r="A68" s="4" t="s">
        <v>36</v>
      </c>
      <c r="B68" s="10">
        <v>26.9</v>
      </c>
      <c r="C68" s="10">
        <v>40.716700000000003</v>
      </c>
      <c r="D68" s="10" t="s">
        <v>37</v>
      </c>
      <c r="E68" s="8">
        <v>28.88</v>
      </c>
      <c r="F68" s="8">
        <v>47.083333333333336</v>
      </c>
      <c r="G68" s="8">
        <v>31.464367994615731</v>
      </c>
      <c r="H68" s="8">
        <f t="shared" si="4"/>
        <v>43.865030674846629</v>
      </c>
      <c r="I68" s="8">
        <v>30.908604166666667</v>
      </c>
      <c r="J68" s="8">
        <f t="shared" si="5"/>
        <v>-2.0286041666666677</v>
      </c>
      <c r="K68" s="9">
        <f>0.9*F68-7.25</f>
        <v>35.125</v>
      </c>
      <c r="L68" s="9">
        <f>E68-K68</f>
        <v>-6.245000000000001</v>
      </c>
      <c r="M68" s="9">
        <f>21.28*LN(1.0204*G68)</f>
        <v>73.821393322383713</v>
      </c>
      <c r="N68" s="9">
        <f>E68-M68</f>
        <v>-44.941393322383718</v>
      </c>
      <c r="O68" s="9">
        <f>-10.6+10.3*LN(F68)+8.8*LN(H68)</f>
        <v>62.348599964947304</v>
      </c>
      <c r="P68" s="9">
        <f>E68-O68</f>
        <v>-33.468599964947302</v>
      </c>
      <c r="Q68" s="9">
        <f>(F68+42.03)/1.49</f>
        <v>59.807606263982109</v>
      </c>
      <c r="R68" s="9">
        <f>E68-Q68</f>
        <v>-30.92760626398211</v>
      </c>
      <c r="S68" s="9">
        <f>(LN(G68)-LN(0.98))/0.047</f>
        <v>73.809754002424285</v>
      </c>
      <c r="T68" s="9">
        <f>E68-S68</f>
        <v>-44.929754002424289</v>
      </c>
    </row>
    <row r="69" spans="1:20" s="1" customFormat="1" x14ac:dyDescent="0.3">
      <c r="A69" s="4" t="s">
        <v>88</v>
      </c>
      <c r="B69" s="10">
        <v>-107</v>
      </c>
      <c r="C69" s="10">
        <v>41</v>
      </c>
      <c r="D69" s="10" t="s">
        <v>89</v>
      </c>
      <c r="E69" s="8">
        <v>38.85</v>
      </c>
      <c r="F69" s="8">
        <v>63.086956521739133</v>
      </c>
      <c r="G69" s="8">
        <v>25.214166986318887</v>
      </c>
      <c r="H69" s="8">
        <f t="shared" si="4"/>
        <v>35.151515151515149</v>
      </c>
      <c r="I69" s="8">
        <v>33.790891493383739</v>
      </c>
      <c r="J69" s="8">
        <f t="shared" si="5"/>
        <v>5.059108506616262</v>
      </c>
      <c r="K69" s="9">
        <f>0.9*F69-7.25</f>
        <v>49.528260869565223</v>
      </c>
      <c r="L69" s="9">
        <f>E69-K69</f>
        <v>-10.678260869565221</v>
      </c>
      <c r="M69" s="9">
        <f>21.28*LN(1.0204*G69)</f>
        <v>69.108943445759863</v>
      </c>
      <c r="N69" s="9">
        <f>E69-M69</f>
        <v>-30.258943445759861</v>
      </c>
      <c r="O69" s="9">
        <f>-10.6+10.3*LN(F69)+8.8*LN(H69)</f>
        <v>63.413570539815481</v>
      </c>
      <c r="P69" s="9">
        <f>E69-O69</f>
        <v>-24.56357053981548</v>
      </c>
      <c r="Q69" s="9">
        <f>(F69+42.03)/1.49</f>
        <v>70.548292967610152</v>
      </c>
      <c r="R69" s="9">
        <f>E69-Q69</f>
        <v>-31.698292967610151</v>
      </c>
      <c r="S69" s="9">
        <f>(LN(G69)-LN(0.98))/0.047</f>
        <v>69.098057997161277</v>
      </c>
      <c r="T69" s="9">
        <f>E69-S69</f>
        <v>-30.248057997161276</v>
      </c>
    </row>
    <row r="70" spans="1:20" s="1" customFormat="1" x14ac:dyDescent="0.3">
      <c r="A70" s="4" t="s">
        <v>22</v>
      </c>
      <c r="B70" s="10">
        <v>37.090000000000003</v>
      </c>
      <c r="C70" s="10">
        <v>41.06</v>
      </c>
      <c r="D70" s="10" t="s">
        <v>23</v>
      </c>
      <c r="E70" s="8">
        <v>25.14</v>
      </c>
      <c r="F70" s="8">
        <v>97.583333333333329</v>
      </c>
      <c r="G70" s="8">
        <v>16.38708792151213</v>
      </c>
      <c r="H70" s="8">
        <f t="shared" si="4"/>
        <v>22.845528455284555</v>
      </c>
      <c r="I70" s="8">
        <v>41.049004166666663</v>
      </c>
      <c r="J70" s="8">
        <f t="shared" si="5"/>
        <v>-15.909004166666662</v>
      </c>
      <c r="K70" s="9">
        <f>0.9*F70-7.25</f>
        <v>80.575000000000003</v>
      </c>
      <c r="L70" s="9">
        <f>E70-K70</f>
        <v>-55.435000000000002</v>
      </c>
      <c r="M70" s="9">
        <f>21.28*LN(1.0204*G70)</f>
        <v>59.939129368120192</v>
      </c>
      <c r="N70" s="9">
        <f>E70-M70</f>
        <v>-34.799129368120191</v>
      </c>
      <c r="O70" s="9">
        <f>-10.6+10.3*LN(F70)+8.8*LN(H70)</f>
        <v>64.114326733447385</v>
      </c>
      <c r="P70" s="9">
        <f>E70-O70</f>
        <v>-38.974326733447384</v>
      </c>
      <c r="Q70" s="9">
        <f>(F70+42.03)/1.49</f>
        <v>93.700223713646537</v>
      </c>
      <c r="R70" s="9">
        <f>E70-Q70</f>
        <v>-68.560223713646536</v>
      </c>
      <c r="S70" s="9">
        <f>(LN(G70)-LN(0.98))/0.047</f>
        <v>59.92971085506435</v>
      </c>
      <c r="T70" s="9">
        <f>E70-S70</f>
        <v>-34.789710855064349</v>
      </c>
    </row>
    <row r="71" spans="1:20" s="1" customFormat="1" x14ac:dyDescent="0.3">
      <c r="A71" s="4" t="s">
        <v>50</v>
      </c>
      <c r="B71" s="10">
        <v>141.12</v>
      </c>
      <c r="C71" s="10">
        <v>41.28</v>
      </c>
      <c r="D71" s="10" t="s">
        <v>51</v>
      </c>
      <c r="E71" s="8">
        <v>31</v>
      </c>
      <c r="F71" s="8">
        <v>13</v>
      </c>
      <c r="G71" s="8">
        <v>1.6302263137706174</v>
      </c>
      <c r="H71" s="8">
        <f t="shared" si="4"/>
        <v>2.272727272727272</v>
      </c>
      <c r="I71" s="8">
        <v>25.7944</v>
      </c>
      <c r="J71" s="8">
        <f t="shared" si="5"/>
        <v>5.2056000000000004</v>
      </c>
      <c r="K71" s="9">
        <f>0.9*F71-7.25</f>
        <v>4.4500000000000011</v>
      </c>
      <c r="L71" s="9">
        <f>E71-K71</f>
        <v>26.549999999999997</v>
      </c>
      <c r="M71" s="9">
        <f>21.28*LN(1.0204*G71)</f>
        <v>10.829680456155815</v>
      </c>
      <c r="N71" s="9">
        <f>E71-M71</f>
        <v>20.170319543844187</v>
      </c>
      <c r="O71" s="9">
        <f>-10.6+10.3*LN(F71)+8.8*LN(H71)</f>
        <v>23.043607240068333</v>
      </c>
      <c r="P71" s="9">
        <f>E71-O71</f>
        <v>7.9563927599316671</v>
      </c>
      <c r="Q71" s="9">
        <f>(F71+42.03)/1.49</f>
        <v>36.932885906040269</v>
      </c>
      <c r="R71" s="9">
        <f>E71-Q71</f>
        <v>-5.9328859060402692</v>
      </c>
      <c r="S71" s="9">
        <f>(LN(G71)-LN(0.98))/0.047</f>
        <v>10.828118197925111</v>
      </c>
      <c r="T71" s="9">
        <f>E71-S71</f>
        <v>20.171881802074889</v>
      </c>
    </row>
    <row r="72" spans="1:20" s="1" customFormat="1" x14ac:dyDescent="0.3">
      <c r="A72" s="4" t="s">
        <v>61</v>
      </c>
      <c r="B72" s="10">
        <v>7</v>
      </c>
      <c r="C72" s="10">
        <v>44</v>
      </c>
      <c r="D72" s="10" t="s">
        <v>62</v>
      </c>
      <c r="E72" s="8">
        <v>33.81</v>
      </c>
      <c r="F72" s="8">
        <v>20.98974358974359</v>
      </c>
      <c r="G72" s="8">
        <v>6.9338959212376938</v>
      </c>
      <c r="H72" s="8">
        <f t="shared" si="4"/>
        <v>9.6666666666666661</v>
      </c>
      <c r="I72" s="8">
        <v>26.868172370808676</v>
      </c>
      <c r="J72" s="8">
        <f t="shared" si="5"/>
        <v>6.9418276291913266</v>
      </c>
      <c r="K72" s="9">
        <f>0.9*F72-7.25</f>
        <v>11.64076923076923</v>
      </c>
      <c r="L72" s="9">
        <f>E72-K72</f>
        <v>22.169230769230772</v>
      </c>
      <c r="M72" s="9">
        <f>21.28*LN(1.0204*G72)</f>
        <v>41.636800067364625</v>
      </c>
      <c r="N72" s="9">
        <f>E72-M72</f>
        <v>-7.8268000673646227</v>
      </c>
      <c r="O72" s="9">
        <f>-10.6+10.3*LN(F72)+8.8*LN(H72)</f>
        <v>40.717964518266768</v>
      </c>
      <c r="P72" s="9">
        <f>E72-O72</f>
        <v>-6.9079645182667662</v>
      </c>
      <c r="Q72" s="9">
        <f>(F72+42.03)/1.49</f>
        <v>42.29512992600241</v>
      </c>
      <c r="R72" s="9">
        <f>E72-Q72</f>
        <v>-8.4851299260024078</v>
      </c>
      <c r="S72" s="9">
        <f>(LN(G72)-LN(0.98))/0.047</f>
        <v>41.630309458532224</v>
      </c>
      <c r="T72" s="9">
        <f>E72-S72</f>
        <v>-7.8203094585322219</v>
      </c>
    </row>
    <row r="73" spans="1:20" s="1" customFormat="1" x14ac:dyDescent="0.3">
      <c r="A73" s="4" t="s">
        <v>34</v>
      </c>
      <c r="B73" s="10">
        <v>3</v>
      </c>
      <c r="C73" s="10">
        <v>44.6</v>
      </c>
      <c r="D73" s="10" t="s">
        <v>35</v>
      </c>
      <c r="E73" s="8">
        <v>28.53</v>
      </c>
      <c r="F73" s="8">
        <v>29.642857142857142</v>
      </c>
      <c r="G73" s="8">
        <v>27.923447860156724</v>
      </c>
      <c r="H73" s="8">
        <f t="shared" si="4"/>
        <v>38.928571428571423</v>
      </c>
      <c r="I73" s="8">
        <v>28.117505102040816</v>
      </c>
      <c r="J73" s="8">
        <f t="shared" si="5"/>
        <v>0.41249489795918493</v>
      </c>
      <c r="K73" s="9">
        <f>0.9*F73-7.25</f>
        <v>19.428571428571427</v>
      </c>
      <c r="L73" s="9">
        <f>E73-K73</f>
        <v>9.1014285714285741</v>
      </c>
      <c r="M73" s="9">
        <f>21.28*LN(1.0204*G73)</f>
        <v>71.280796044330955</v>
      </c>
      <c r="N73" s="9">
        <f>E73-M73</f>
        <v>-42.750796044330954</v>
      </c>
      <c r="O73" s="9">
        <f>-10.6+10.3*LN(F73)+8.8*LN(H73)</f>
        <v>56.532188755761304</v>
      </c>
      <c r="P73" s="9">
        <f>E73-O73</f>
        <v>-28.002188755761303</v>
      </c>
      <c r="Q73" s="9">
        <f>(F73+42.03)/1.49</f>
        <v>48.102588686481305</v>
      </c>
      <c r="R73" s="9">
        <f>E73-Q73</f>
        <v>-19.572588686481303</v>
      </c>
      <c r="S73" s="9">
        <f>(LN(G73)-LN(0.98))/0.047</f>
        <v>71.269563154907146</v>
      </c>
      <c r="T73" s="9">
        <f>E73-S73</f>
        <v>-42.739563154907145</v>
      </c>
    </row>
    <row r="74" spans="1:20" s="1" customFormat="1" x14ac:dyDescent="0.3">
      <c r="A74" s="4" t="s">
        <v>86</v>
      </c>
      <c r="B74" s="10">
        <v>-109.5</v>
      </c>
      <c r="C74" s="10">
        <v>44.75</v>
      </c>
      <c r="D74" s="10" t="s">
        <v>87</v>
      </c>
      <c r="E74" s="8">
        <v>38.46</v>
      </c>
      <c r="F74" s="8">
        <v>166.75</v>
      </c>
      <c r="G74" s="8">
        <v>39.451476793248958</v>
      </c>
      <c r="H74" s="8">
        <f t="shared" si="4"/>
        <v>55.000000000000014</v>
      </c>
      <c r="I74" s="8">
        <v>59.903837499999995</v>
      </c>
      <c r="J74" s="8">
        <f t="shared" si="5"/>
        <v>-21.443837499999994</v>
      </c>
      <c r="K74" s="9">
        <f>0.9*F74-7.25</f>
        <v>142.82500000000002</v>
      </c>
      <c r="L74" s="9">
        <f>E74-K74</f>
        <v>-104.36500000000001</v>
      </c>
      <c r="M74" s="9">
        <f>21.28*LN(1.0204*G74)</f>
        <v>78.635264489856809</v>
      </c>
      <c r="N74" s="9">
        <f>E74-M74</f>
        <v>-40.175264489856808</v>
      </c>
      <c r="O74" s="9">
        <f>-10.6+10.3*LN(F74)+8.8*LN(H74)</f>
        <v>77.364437583441799</v>
      </c>
      <c r="P74" s="9">
        <f>E74-O74</f>
        <v>-38.904437583441798</v>
      </c>
      <c r="Q74" s="9">
        <f>(F74+42.03)/1.49</f>
        <v>140.12080536912751</v>
      </c>
      <c r="R74" s="9">
        <f>E74-Q74</f>
        <v>-101.6608053691275</v>
      </c>
      <c r="S74" s="9">
        <f>(LN(G74)-LN(0.98))/0.047</f>
        <v>78.622855073725987</v>
      </c>
      <c r="T74" s="9">
        <f>E74-S74</f>
        <v>-40.162855073725986</v>
      </c>
    </row>
    <row r="75" spans="1:20" s="1" customFormat="1" x14ac:dyDescent="0.3">
      <c r="A75" s="4" t="s">
        <v>90</v>
      </c>
      <c r="B75" s="10">
        <v>-110.77</v>
      </c>
      <c r="C75" s="10">
        <v>44.99</v>
      </c>
      <c r="D75" s="10" t="s">
        <v>91</v>
      </c>
      <c r="E75" s="8">
        <v>39.07</v>
      </c>
      <c r="F75" s="8">
        <v>107.18181818181819</v>
      </c>
      <c r="G75" s="8">
        <v>37.007534659433396</v>
      </c>
      <c r="H75" s="8">
        <f t="shared" si="4"/>
        <v>51.592857142857142</v>
      </c>
      <c r="I75" s="8">
        <v>43.322492561983466</v>
      </c>
      <c r="J75" s="8">
        <f t="shared" si="5"/>
        <v>-4.2524925619834661</v>
      </c>
      <c r="K75" s="9">
        <f>0.9*F75-7.25</f>
        <v>89.213636363636368</v>
      </c>
      <c r="L75" s="9">
        <f>E75-K75</f>
        <v>-50.143636363636368</v>
      </c>
      <c r="M75" s="9">
        <f>21.28*LN(1.0204*G75)</f>
        <v>77.274409558305862</v>
      </c>
      <c r="N75" s="9">
        <f>E75-M75</f>
        <v>-38.204409558305862</v>
      </c>
      <c r="O75" s="9">
        <f>-10.6+10.3*LN(F75)+8.8*LN(H75)</f>
        <v>72.24939673759728</v>
      </c>
      <c r="P75" s="9">
        <f>E75-O75</f>
        <v>-33.17939673759728</v>
      </c>
      <c r="Q75" s="9">
        <f>(F75+42.03)/1.49</f>
        <v>100.14215985356925</v>
      </c>
      <c r="R75" s="9">
        <f>E75-Q75</f>
        <v>-61.072159853569254</v>
      </c>
      <c r="S75" s="9">
        <f>(LN(G75)-LN(0.98))/0.047</f>
        <v>77.262217844131754</v>
      </c>
      <c r="T75" s="9">
        <f>E75-S75</f>
        <v>-38.192217844131754</v>
      </c>
    </row>
    <row r="76" spans="1:20" s="1" customFormat="1" x14ac:dyDescent="0.3">
      <c r="A76" s="4" t="s">
        <v>24</v>
      </c>
      <c r="B76" s="10">
        <v>2.65</v>
      </c>
      <c r="C76" s="10">
        <v>45.07</v>
      </c>
      <c r="D76" s="10" t="s">
        <v>26</v>
      </c>
      <c r="E76" s="8">
        <v>27.62</v>
      </c>
      <c r="F76" s="8">
        <v>20.151898734177216</v>
      </c>
      <c r="G76" s="8">
        <v>22.313779118014892</v>
      </c>
      <c r="H76" s="8">
        <f t="shared" si="4"/>
        <v>31.10803324099723</v>
      </c>
      <c r="I76" s="8">
        <v>26.751975869251723</v>
      </c>
      <c r="J76" s="8">
        <f t="shared" si="5"/>
        <v>0.86802413074827811</v>
      </c>
      <c r="K76" s="9">
        <f>0.9*F76-7.25</f>
        <v>10.886708860759494</v>
      </c>
      <c r="L76" s="9">
        <f>E76-K76</f>
        <v>16.733291139240507</v>
      </c>
      <c r="M76" s="9">
        <f>21.28*LN(1.0204*G76)</f>
        <v>66.508492690533487</v>
      </c>
      <c r="N76" s="9">
        <f>E76-M76</f>
        <v>-38.888492690533482</v>
      </c>
      <c r="O76" s="9">
        <f>-10.6+10.3*LN(F76)+8.8*LN(H76)</f>
        <v>50.583676280270808</v>
      </c>
      <c r="P76" s="9">
        <f>E76-O76</f>
        <v>-22.963676280270807</v>
      </c>
      <c r="Q76" s="9">
        <f>(F76+42.03)/1.49</f>
        <v>41.732817942400814</v>
      </c>
      <c r="R76" s="9">
        <f>E76-Q76</f>
        <v>-14.112817942400813</v>
      </c>
      <c r="S76" s="9">
        <f>(LN(G76)-LN(0.98))/0.047</f>
        <v>66.498023247494842</v>
      </c>
      <c r="T76" s="9">
        <f>E76-S76</f>
        <v>-38.878023247494838</v>
      </c>
    </row>
    <row r="77" spans="1:20" s="1" customFormat="1" x14ac:dyDescent="0.3">
      <c r="A77" s="4" t="s">
        <v>59</v>
      </c>
      <c r="B77" s="10">
        <v>11.7</v>
      </c>
      <c r="C77" s="10">
        <v>45.3</v>
      </c>
      <c r="D77" s="10" t="s">
        <v>60</v>
      </c>
      <c r="E77" s="8">
        <v>33.700000000000003</v>
      </c>
      <c r="F77" s="8">
        <v>20.611111111111111</v>
      </c>
      <c r="G77" s="8">
        <v>25.80025183908808</v>
      </c>
      <c r="H77" s="8">
        <f t="shared" si="4"/>
        <v>35.968586387434556</v>
      </c>
      <c r="I77" s="8">
        <v>26.815557407407407</v>
      </c>
      <c r="J77" s="8">
        <f t="shared" si="5"/>
        <v>6.8844425925925954</v>
      </c>
      <c r="K77" s="9">
        <f>0.9*F77-7.25</f>
        <v>11.3</v>
      </c>
      <c r="L77" s="9">
        <f>E77-K77</f>
        <v>22.400000000000002</v>
      </c>
      <c r="M77" s="9">
        <f>21.28*LN(1.0204*G77)</f>
        <v>69.597920276682444</v>
      </c>
      <c r="N77" s="9">
        <f>E77-M77</f>
        <v>-35.897920276682441</v>
      </c>
      <c r="O77" s="9">
        <f>-10.6+10.3*LN(F77)+8.8*LN(H77)</f>
        <v>52.093336561620021</v>
      </c>
      <c r="P77" s="9">
        <f>E77-O77</f>
        <v>-18.393336561620018</v>
      </c>
      <c r="Q77" s="9">
        <f>(F77+42.03)/1.49</f>
        <v>42.04101416853095</v>
      </c>
      <c r="R77" s="9">
        <f>E77-Q77</f>
        <v>-8.3410141685309469</v>
      </c>
      <c r="S77" s="9">
        <f>(LN(G77)-LN(0.98))/0.047</f>
        <v>69.586956604306707</v>
      </c>
      <c r="T77" s="9">
        <f>E77-S77</f>
        <v>-35.886956604306704</v>
      </c>
    </row>
    <row r="78" spans="1:20" s="1" customFormat="1" x14ac:dyDescent="0.3">
      <c r="A78" s="4" t="s">
        <v>24</v>
      </c>
      <c r="B78" s="10">
        <v>3.17</v>
      </c>
      <c r="C78" s="10">
        <v>45.58</v>
      </c>
      <c r="D78" s="10" t="s">
        <v>25</v>
      </c>
      <c r="E78" s="8">
        <v>26.43</v>
      </c>
      <c r="F78" s="8">
        <v>31.944444444444443</v>
      </c>
      <c r="G78" s="8">
        <v>30.684481950304736</v>
      </c>
      <c r="H78" s="8">
        <f t="shared" si="4"/>
        <v>42.777777777777771</v>
      </c>
      <c r="I78" s="8">
        <v>28.464935185185183</v>
      </c>
      <c r="J78" s="8">
        <f t="shared" si="5"/>
        <v>-2.0349351851851836</v>
      </c>
      <c r="K78" s="9">
        <f>0.9*F78-7.25</f>
        <v>21.5</v>
      </c>
      <c r="L78" s="9">
        <f>E78-K78</f>
        <v>4.93</v>
      </c>
      <c r="M78" s="9">
        <f>21.28*LN(1.0204*G78)</f>
        <v>73.287293456039137</v>
      </c>
      <c r="N78" s="9">
        <f>E78-M78</f>
        <v>-46.857293456039137</v>
      </c>
      <c r="O78" s="9">
        <f>-10.6+10.3*LN(F78)+8.8*LN(H78)</f>
        <v>58.132147375055986</v>
      </c>
      <c r="P78" s="9">
        <f>E78-O78</f>
        <v>-31.702147375055986</v>
      </c>
      <c r="Q78" s="9">
        <f>(F78+42.03)/1.49</f>
        <v>49.647278150633852</v>
      </c>
      <c r="R78" s="9">
        <f>E78-Q78</f>
        <v>-23.217278150633852</v>
      </c>
      <c r="S78" s="9">
        <f>(LN(G78)-LN(0.98))/0.047</f>
        <v>73.275739578387558</v>
      </c>
      <c r="T78" s="9">
        <f>E78-S78</f>
        <v>-46.845739578387558</v>
      </c>
    </row>
    <row r="79" spans="1:20" s="1" customFormat="1" x14ac:dyDescent="0.3">
      <c r="A79" s="4" t="s">
        <v>73</v>
      </c>
      <c r="B79" s="10">
        <v>15.477499999999999</v>
      </c>
      <c r="C79" s="10">
        <v>46.451099999999997</v>
      </c>
      <c r="D79" s="10" t="s">
        <v>74</v>
      </c>
      <c r="E79" s="8">
        <v>35.22</v>
      </c>
      <c r="F79" s="8">
        <v>71.714285714285708</v>
      </c>
      <c r="G79" s="8">
        <v>26.84749849306812</v>
      </c>
      <c r="H79" s="8">
        <f t="shared" si="4"/>
        <v>37.428571428571431</v>
      </c>
      <c r="I79" s="8">
        <v>35.472191836734694</v>
      </c>
      <c r="J79" s="8">
        <f t="shared" si="5"/>
        <v>-0.25219183673469558</v>
      </c>
      <c r="K79" s="9">
        <f>0.9*F79-7.25</f>
        <v>57.292857142857144</v>
      </c>
      <c r="L79" s="9">
        <f>E79-K79</f>
        <v>-22.072857142857146</v>
      </c>
      <c r="M79" s="9">
        <f>21.28*LN(1.0204*G79)</f>
        <v>70.444617376248914</v>
      </c>
      <c r="N79" s="9">
        <f>E79-M79</f>
        <v>-35.224617376248915</v>
      </c>
      <c r="O79" s="9">
        <f>-10.6+10.3*LN(F79)+8.8*LN(H79)</f>
        <v>65.28612901896598</v>
      </c>
      <c r="P79" s="9">
        <f>E79-O79</f>
        <v>-30.066129018965981</v>
      </c>
      <c r="Q79" s="9">
        <f>(F79+42.03)/1.49</f>
        <v>76.338446788111213</v>
      </c>
      <c r="R79" s="9">
        <f>E79-Q79</f>
        <v>-41.118446788111214</v>
      </c>
      <c r="S79" s="9">
        <f>(LN(G79)-LN(0.98))/0.047</f>
        <v>70.433518254009229</v>
      </c>
      <c r="T79" s="9">
        <f>E79-S79</f>
        <v>-35.21351825400923</v>
      </c>
    </row>
  </sheetData>
  <sortState xmlns:xlrd2="http://schemas.microsoft.com/office/spreadsheetml/2017/richdata2" ref="A3:T79">
    <sortCondition ref="C3:C79"/>
  </sortState>
  <phoneticPr fontId="2" type="noConversion"/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洺瑶 曲</dc:creator>
  <cp:lastModifiedBy>懿 张</cp:lastModifiedBy>
  <dcterms:created xsi:type="dcterms:W3CDTF">2024-01-16T06:27:57Z</dcterms:created>
  <dcterms:modified xsi:type="dcterms:W3CDTF">2024-10-09T14:02:18Z</dcterms:modified>
</cp:coreProperties>
</file>