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4400" windowHeight="7140" activeTab="0"/>
  </bookViews>
  <sheets>
    <sheet name="Oblique Entry Turbine Risk" sheetId="1" r:id="rId1"/>
    <sheet name="Sheet1" sheetId="2" state="veryHidden" r:id="rId2"/>
  </sheets>
  <definedNames>
    <definedName name="Afront">'Oblique Entry Turbine Risk'!$B$30</definedName>
    <definedName name="Aside">'Oblique Entry Turbine Risk'!$B$29</definedName>
    <definedName name="Avisible">'Oblique Entry Turbine Risk'!$B$31</definedName>
    <definedName name="Base">'Oblique Entry Turbine Risk'!#REF!</definedName>
    <definedName name="BFl0Gl1">'Oblique Entry Turbine Risk'!$B$12</definedName>
    <definedName name="Bird">'Oblique Entry Turbine Risk'!$B$8</definedName>
    <definedName name="Blength">'Oblique Entry Turbine Risk'!$B$9</definedName>
    <definedName name="Bspeed">'Oblique Entry Turbine Risk'!$B$11</definedName>
    <definedName name="Bwing">'Oblique Entry Turbine Risk'!$B$10</definedName>
    <definedName name="chord">'Oblique Entry Turbine Risk'!$D$2:$D$21</definedName>
    <definedName name="cont">'Oblique Entry Turbine Risk'!$E$2:$E$21</definedName>
    <definedName name="delta">'Oblique Entry Turbine Risk'!$B$27</definedName>
    <definedName name="deltadeg">'Oblique Entry Turbine Risk'!$B$15</definedName>
    <definedName name="drR">'Oblique Entry Turbine Risk'!$B$42</definedName>
    <definedName name="dTheta">'Oblique Entry Turbine Risk'!#REF!</definedName>
    <definedName name="Finish">'Oblique Entry Turbine Risk'!$H$3</definedName>
    <definedName name="fracR">'Oblique Entry Turbine Risk'!$C$2:$C$21</definedName>
    <definedName name="InSteps">'Oblique Entry Turbine Risk'!$H$4</definedName>
    <definedName name="pr">'Oblique Entry Turbine Risk'!#REF!</definedName>
    <definedName name="Risk">'Oblique Entry Turbine Risk'!$B$17</definedName>
    <definedName name="Start">'Oblique Entry Turbine Risk'!$H$2</definedName>
    <definedName name="Tangvel">'Oblique Entry Turbine Risk'!$B$39</definedName>
    <definedName name="Tblades">'Oblique Entry Turbine Risk'!$B$3</definedName>
    <definedName name="Tchord">'Oblique Entry Turbine Risk'!$B$5</definedName>
    <definedName name="theta">'Oblique Entry Turbine Risk'!$M$4:$R$4</definedName>
    <definedName name="Tpdeg">'Oblique Entry Turbine Risk'!$B$4</definedName>
    <definedName name="Tperiod">'Oblique Entry Turbine Risk'!$B$6</definedName>
    <definedName name="Tpitch">'Oblique Entry Turbine Risk'!$B$38</definedName>
    <definedName name="Tradius">'Oblique Entry Turbine Risk'!$B$2</definedName>
    <definedName name="Turbine">'Oblique Entry Turbine Risk'!$B$1</definedName>
    <definedName name="v">'Oblique Entry Turbine Risk'!#REF!</definedName>
    <definedName name="WBspeed">'Oblique Entry Turbine Risk'!$B$35</definedName>
    <definedName name="Weights">'Oblique Entry Turbine Risk'!$B$43:$B$62</definedName>
    <definedName name="WGamma">'Oblique Entry Turbine Risk'!$B$34</definedName>
    <definedName name="Wspeed">'Oblique Entry Turbine Risk'!$B$14</definedName>
  </definedNames>
  <calcPr fullCalcOnLoad="1"/>
</workbook>
</file>

<file path=xl/sharedStrings.xml><?xml version="1.0" encoding="utf-8"?>
<sst xmlns="http://schemas.openxmlformats.org/spreadsheetml/2006/main" count="48" uniqueCount="46">
  <si>
    <t>Angle</t>
  </si>
  <si>
    <t>Risk</t>
  </si>
  <si>
    <t>Path data</t>
  </si>
  <si>
    <t>Area data</t>
  </si>
  <si>
    <t>Start</t>
  </si>
  <si>
    <t>Finish</t>
  </si>
  <si>
    <t>Wind effects</t>
  </si>
  <si>
    <t>Pitch (degrees)</t>
  </si>
  <si>
    <t>Period (s)</t>
  </si>
  <si>
    <t>Radius (m)</t>
  </si>
  <si>
    <t>Length (m)</t>
  </si>
  <si>
    <t>Wingspan (m)</t>
  </si>
  <si>
    <t>Flapping (0) or Gliding (1)</t>
  </si>
  <si>
    <t>Entry angle from head wind</t>
  </si>
  <si>
    <t>Maximum chord width (m)</t>
  </si>
  <si>
    <t>Side on area (sq m)</t>
  </si>
  <si>
    <t>Frontal area (sq m)</t>
  </si>
  <si>
    <t>Wind speed (m/s)</t>
  </si>
  <si>
    <t>Bird oreintation from head wind</t>
  </si>
  <si>
    <t>Speed relative to air (m/s)</t>
  </si>
  <si>
    <t>Visible area (sq m)</t>
  </si>
  <si>
    <t>Angular velocity (rad/s)</t>
  </si>
  <si>
    <t>Pitch (rad)</t>
  </si>
  <si>
    <t>Prob of collision on entry</t>
  </si>
  <si>
    <t>Speed relative to ground (m/s)</t>
  </si>
  <si>
    <t>Derek Christie</t>
  </si>
  <si>
    <t>the.christies@clear.net.nz</t>
  </si>
  <si>
    <t>First used Contact HMR 2010</t>
  </si>
  <si>
    <t>Weights</t>
  </si>
  <si>
    <t>Interval</t>
  </si>
  <si>
    <t>Simpson's Rule</t>
  </si>
  <si>
    <t>Average</t>
  </si>
  <si>
    <t>Pied Oystercatcher</t>
  </si>
  <si>
    <t>In steps of</t>
  </si>
  <si>
    <t>Turbine</t>
  </si>
  <si>
    <t>Blades</t>
  </si>
  <si>
    <t>Radius</t>
  </si>
  <si>
    <t>Chord</t>
  </si>
  <si>
    <t>Angle to head wind (deg)</t>
  </si>
  <si>
    <t>Working</t>
  </si>
  <si>
    <t>Protection password</t>
  </si>
  <si>
    <t>kenrp</t>
  </si>
  <si>
    <t>Blair Urquhart</t>
  </si>
  <si>
    <t>the.christies@clear.net,nz</t>
  </si>
  <si>
    <t>Blair.Urquhart@natural-research.org</t>
  </si>
  <si>
    <t>info@kessels-ecology.co.nz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</si>
</sst>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;;;"/>
    <numFmt numFmtId="166" formatCode="0.00000"/>
    <numFmt numFmtId="167" formatCode="0.0%"/>
    <numFmt numFmtId="168" formatCode="[$-1409]dddd\,\ d\ mmmm\ yyyy"/>
    <numFmt numFmtId="169" formatCode="[$-1409]h:m:s\ AM/PM"/>
    <numFmt numFmtId="170" formatCode="0.0E+00"/>
    <numFmt numFmtId="171" formatCode="0E+00"/>
    <numFmt numFmtId="172" formatCode="0.0"/>
    <numFmt numFmtId="173" formatCode="0.0000"/>
    <numFmt numFmtId="174" formatCode="[$-1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10"/>
      <name val="Arial"/>
      <family val="2"/>
    </font>
    <font>
      <b/>
      <sz val="11"/>
      <color indexed="23"/>
      <name val="Arial"/>
      <family val="2"/>
    </font>
    <font>
      <u val="single"/>
      <sz val="9.8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  <font>
      <sz val="11"/>
      <color rgb="FFFF0000"/>
      <name val="Arial"/>
      <family val="2"/>
    </font>
    <font>
      <b/>
      <sz val="11"/>
      <color theme="1" tint="0.34999001026153564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9" fillId="0" borderId="0" xfId="53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0" xfId="6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7" fontId="6" fillId="0" borderId="15" xfId="6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73" fontId="4" fillId="0" borderId="16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167" fontId="48" fillId="0" borderId="0" xfId="60" applyNumberFormat="1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0" fontId="4" fillId="0" borderId="0" xfId="60" applyNumberFormat="1" applyFont="1" applyFill="1" applyAlignment="1" applyProtection="1">
      <alignment horizontal="center"/>
      <protection locked="0"/>
    </xf>
    <xf numFmtId="167" fontId="4" fillId="0" borderId="0" xfId="60" applyNumberFormat="1" applyFont="1" applyFill="1" applyAlignment="1" applyProtection="1">
      <alignment horizontal="center"/>
      <protection locked="0"/>
    </xf>
    <xf numFmtId="167" fontId="4" fillId="0" borderId="0" xfId="6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0" fontId="4" fillId="0" borderId="0" xfId="6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7" fontId="4" fillId="0" borderId="14" xfId="60" applyNumberFormat="1" applyFont="1" applyFill="1" applyBorder="1" applyAlignment="1" applyProtection="1">
      <alignment horizontal="center"/>
      <protection locked="0"/>
    </xf>
    <xf numFmtId="167" fontId="4" fillId="0" borderId="20" xfId="6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7" fontId="6" fillId="0" borderId="0" xfId="6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Alignment="1">
      <alignment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5</xdr:row>
      <xdr:rowOff>133350</xdr:rowOff>
    </xdr:from>
    <xdr:to>
      <xdr:col>15</xdr:col>
      <xdr:colOff>276225</xdr:colOff>
      <xdr:row>10</xdr:row>
      <xdr:rowOff>161925</xdr:rowOff>
    </xdr:to>
    <xdr:pic>
      <xdr:nvPicPr>
        <xdr:cNvPr id="1" name="Picture 2" descr="nr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2847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0</xdr:rowOff>
    </xdr:from>
    <xdr:to>
      <xdr:col>15</xdr:col>
      <xdr:colOff>314325</xdr:colOff>
      <xdr:row>7</xdr:row>
      <xdr:rowOff>19050</xdr:rowOff>
    </xdr:to>
    <xdr:pic>
      <xdr:nvPicPr>
        <xdr:cNvPr id="2" name="Picture 3" descr="kessels_ecology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0"/>
          <a:ext cx="2952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e.christies@clear.net.n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4"/>
  <sheetViews>
    <sheetView tabSelected="1" zoomScale="89" zoomScaleNormal="89" zoomScalePageLayoutView="0" workbookViewId="0" topLeftCell="A1">
      <selection activeCell="J12" sqref="J12"/>
    </sheetView>
  </sheetViews>
  <sheetFormatPr defaultColWidth="9.140625" defaultRowHeight="15"/>
  <cols>
    <col min="1" max="1" width="27.28125" style="3" customWidth="1"/>
    <col min="2" max="2" width="12.00390625" style="3" customWidth="1"/>
    <col min="3" max="3" width="8.140625" style="3" customWidth="1"/>
    <col min="4" max="4" width="8.7109375" style="3" customWidth="1"/>
    <col min="5" max="5" width="9.28125" style="3" customWidth="1"/>
    <col min="6" max="6" width="4.140625" style="4" customWidth="1"/>
    <col min="7" max="7" width="10.421875" style="27" customWidth="1"/>
    <col min="8" max="8" width="8.00390625" style="26" customWidth="1"/>
    <col min="9" max="9" width="9.00390625" style="26" customWidth="1"/>
    <col min="10" max="10" width="11.7109375" style="27" customWidth="1"/>
    <col min="11" max="12" width="9.421875" style="43" customWidth="1"/>
    <col min="13" max="13" width="9.421875" style="37" customWidth="1"/>
    <col min="14" max="16" width="9.421875" style="43" customWidth="1"/>
    <col min="17" max="18" width="9.421875" style="37" customWidth="1"/>
    <col min="19" max="19" width="9.421875" style="3" customWidth="1"/>
    <col min="20" max="16384" width="9.140625" style="3" customWidth="1"/>
  </cols>
  <sheetData>
    <row r="1" spans="1:19" ht="14.25">
      <c r="A1" s="13" t="s">
        <v>34</v>
      </c>
      <c r="B1" s="12"/>
      <c r="C1" s="2" t="s">
        <v>36</v>
      </c>
      <c r="D1" s="2" t="s">
        <v>37</v>
      </c>
      <c r="E1" s="2" t="s">
        <v>1</v>
      </c>
      <c r="I1" s="26" t="s">
        <v>0</v>
      </c>
      <c r="J1" s="27" t="s">
        <v>1</v>
      </c>
      <c r="L1" s="56"/>
      <c r="S1" s="6"/>
    </row>
    <row r="2" spans="1:12" ht="15">
      <c r="A2" s="7" t="s">
        <v>9</v>
      </c>
      <c r="B2" s="35">
        <v>50</v>
      </c>
      <c r="C2" s="16">
        <v>0.05</v>
      </c>
      <c r="D2" s="32">
        <v>0.73</v>
      </c>
      <c r="E2" s="19">
        <f aca="true" t="shared" si="0" ref="E2:E21">2*drR*fracR*prc(Tradius,Tblades,Tpitch,Tchord,Tangvel,Blength,Bwing,delta,BFl0Gl1,WGamma,WBspeed,$C2,$D2)</f>
        <v>0.0034383377698932083</v>
      </c>
      <c r="G2" s="44" t="s">
        <v>4</v>
      </c>
      <c r="H2" s="29">
        <v>0</v>
      </c>
      <c r="I2" s="26">
        <v>0</v>
      </c>
      <c r="J2" s="27">
        <v>0.09629537653265764</v>
      </c>
      <c r="L2" s="56"/>
    </row>
    <row r="3" spans="1:12" ht="15">
      <c r="A3" s="7" t="s">
        <v>35</v>
      </c>
      <c r="B3" s="35">
        <v>3</v>
      </c>
      <c r="C3" s="17">
        <f aca="true" t="shared" si="1" ref="C3:C21">C2+0.05</f>
        <v>0.1</v>
      </c>
      <c r="D3" s="33">
        <v>0.79</v>
      </c>
      <c r="E3" s="20">
        <f t="shared" si="0"/>
        <v>0.0038741968619936005</v>
      </c>
      <c r="G3" s="45" t="s">
        <v>5</v>
      </c>
      <c r="H3" s="30">
        <v>180</v>
      </c>
      <c r="I3" s="26">
        <v>5</v>
      </c>
      <c r="J3" s="27">
        <v>0.0961806331229398</v>
      </c>
      <c r="L3" s="56"/>
    </row>
    <row r="4" spans="1:14" ht="15">
      <c r="A4" s="7" t="s">
        <v>7</v>
      </c>
      <c r="B4" s="35">
        <v>15</v>
      </c>
      <c r="C4" s="17">
        <f t="shared" si="1"/>
        <v>0.15000000000000002</v>
      </c>
      <c r="D4" s="33">
        <v>0.88</v>
      </c>
      <c r="E4" s="20">
        <f t="shared" si="0"/>
        <v>0.004466734066518287</v>
      </c>
      <c r="G4" s="46" t="s">
        <v>33</v>
      </c>
      <c r="H4" s="31">
        <v>5</v>
      </c>
      <c r="I4" s="26">
        <v>10</v>
      </c>
      <c r="J4" s="27">
        <v>0.09556247226246567</v>
      </c>
      <c r="L4" s="56"/>
      <c r="N4" s="47"/>
    </row>
    <row r="5" spans="1:14" ht="15">
      <c r="A5" s="7" t="s">
        <v>14</v>
      </c>
      <c r="B5" s="35">
        <v>3.5</v>
      </c>
      <c r="C5" s="17">
        <f t="shared" si="1"/>
        <v>0.2</v>
      </c>
      <c r="D5" s="33">
        <v>0.96</v>
      </c>
      <c r="E5" s="20">
        <f t="shared" si="0"/>
        <v>0.005066872171143676</v>
      </c>
      <c r="I5" s="26">
        <v>15</v>
      </c>
      <c r="J5" s="27">
        <v>0.09444089508324191</v>
      </c>
      <c r="L5" s="56"/>
      <c r="N5" s="48"/>
    </row>
    <row r="6" spans="1:14" ht="15">
      <c r="A6" s="9" t="s">
        <v>8</v>
      </c>
      <c r="B6" s="36">
        <v>5</v>
      </c>
      <c r="C6" s="17">
        <f t="shared" si="1"/>
        <v>0.25</v>
      </c>
      <c r="D6" s="33">
        <v>1</v>
      </c>
      <c r="E6" s="20">
        <f t="shared" si="0"/>
        <v>0.0055741957200897896</v>
      </c>
      <c r="I6" s="26">
        <v>20</v>
      </c>
      <c r="J6" s="27">
        <v>0.0928479511470469</v>
      </c>
      <c r="L6" s="56"/>
      <c r="N6" s="48"/>
    </row>
    <row r="7" spans="1:14" ht="15">
      <c r="A7" s="5"/>
      <c r="B7" s="37"/>
      <c r="C7" s="17">
        <f t="shared" si="1"/>
        <v>0.3</v>
      </c>
      <c r="D7" s="33">
        <v>0.98</v>
      </c>
      <c r="E7" s="20">
        <f t="shared" si="0"/>
        <v>0.005850009252722999</v>
      </c>
      <c r="I7" s="26">
        <v>25</v>
      </c>
      <c r="J7" s="27">
        <v>0.09084251787687422</v>
      </c>
      <c r="L7" s="56"/>
      <c r="N7" s="48"/>
    </row>
    <row r="8" spans="1:14" ht="15">
      <c r="A8" s="40" t="s">
        <v>32</v>
      </c>
      <c r="B8" s="38"/>
      <c r="C8" s="17">
        <f t="shared" si="1"/>
        <v>0.35</v>
      </c>
      <c r="D8" s="33">
        <v>0.92</v>
      </c>
      <c r="E8" s="20">
        <f t="shared" si="0"/>
        <v>0.005926792601029181</v>
      </c>
      <c r="I8" s="26">
        <v>30</v>
      </c>
      <c r="J8" s="27">
        <v>0.08858939779437108</v>
      </c>
      <c r="L8" s="56"/>
      <c r="N8" s="48"/>
    </row>
    <row r="9" spans="1:16" ht="15">
      <c r="A9" s="7" t="s">
        <v>10</v>
      </c>
      <c r="B9" s="35">
        <v>0.46</v>
      </c>
      <c r="C9" s="17">
        <f t="shared" si="1"/>
        <v>0.39999999999999997</v>
      </c>
      <c r="D9" s="33">
        <v>0.85</v>
      </c>
      <c r="E9" s="20">
        <f t="shared" si="0"/>
        <v>0.00592423057004192</v>
      </c>
      <c r="I9" s="26">
        <v>35</v>
      </c>
      <c r="J9" s="28">
        <v>0.08633053647329123</v>
      </c>
      <c r="K9" s="37"/>
      <c r="L9" s="56"/>
      <c r="N9" s="48"/>
      <c r="O9" s="37"/>
      <c r="P9" s="37"/>
    </row>
    <row r="10" spans="1:16" ht="15">
      <c r="A10" s="7" t="s">
        <v>11</v>
      </c>
      <c r="B10" s="35">
        <v>0.83</v>
      </c>
      <c r="C10" s="17">
        <f t="shared" si="1"/>
        <v>0.44999999999999996</v>
      </c>
      <c r="D10" s="33">
        <v>0.8</v>
      </c>
      <c r="E10" s="20">
        <f t="shared" si="0"/>
        <v>0.005998856363496066</v>
      </c>
      <c r="G10" s="49" t="s">
        <v>31</v>
      </c>
      <c r="H10" s="50">
        <f>AVERAGE(J:J)</f>
        <v>0.061669507568570314</v>
      </c>
      <c r="I10" s="26">
        <v>40</v>
      </c>
      <c r="J10" s="28">
        <v>0.0839436318949108</v>
      </c>
      <c r="K10" s="37"/>
      <c r="L10" s="56"/>
      <c r="N10" s="48"/>
      <c r="O10" s="37"/>
      <c r="P10" s="37"/>
    </row>
    <row r="11" spans="1:16" ht="15">
      <c r="A11" s="7" t="s">
        <v>19</v>
      </c>
      <c r="B11" s="57">
        <v>16</v>
      </c>
      <c r="C11" s="17">
        <f t="shared" si="1"/>
        <v>0.49999999999999994</v>
      </c>
      <c r="D11" s="33">
        <v>0.75</v>
      </c>
      <c r="E11" s="20">
        <f t="shared" si="0"/>
        <v>0.006044993139057134</v>
      </c>
      <c r="G11" s="51"/>
      <c r="I11" s="26">
        <v>45</v>
      </c>
      <c r="J11" s="28">
        <v>0.08158147948619898</v>
      </c>
      <c r="K11" s="37"/>
      <c r="L11" s="56"/>
      <c r="N11" s="48"/>
      <c r="O11" s="37"/>
      <c r="P11" s="37"/>
    </row>
    <row r="12" spans="1:16" ht="15">
      <c r="A12" s="9" t="s">
        <v>12</v>
      </c>
      <c r="B12" s="36">
        <v>0</v>
      </c>
      <c r="C12" s="17">
        <f t="shared" si="1"/>
        <v>0.5499999999999999</v>
      </c>
      <c r="D12" s="33">
        <v>0.7</v>
      </c>
      <c r="E12" s="20">
        <f t="shared" si="0"/>
        <v>0.006062640896725122</v>
      </c>
      <c r="G12" s="51"/>
      <c r="I12" s="26">
        <v>50</v>
      </c>
      <c r="J12" s="28">
        <v>0.07912413843878928</v>
      </c>
      <c r="K12" s="37"/>
      <c r="L12" s="56"/>
      <c r="N12" s="48"/>
      <c r="O12" s="37"/>
      <c r="P12" s="37"/>
    </row>
    <row r="13" spans="1:19" ht="15">
      <c r="A13" s="5"/>
      <c r="B13" s="37"/>
      <c r="C13" s="17">
        <f t="shared" si="1"/>
        <v>0.6</v>
      </c>
      <c r="D13" s="33">
        <v>0.64</v>
      </c>
      <c r="E13" s="20">
        <f t="shared" si="0"/>
        <v>0.005985329090078725</v>
      </c>
      <c r="G13" s="51"/>
      <c r="I13" s="26">
        <v>55</v>
      </c>
      <c r="J13" s="28">
        <v>0.07680762235780611</v>
      </c>
      <c r="K13" s="37"/>
      <c r="L13" s="59" t="s">
        <v>25</v>
      </c>
      <c r="M13" s="60"/>
      <c r="N13" s="60" t="s">
        <v>45</v>
      </c>
      <c r="O13" s="60"/>
      <c r="P13" s="60"/>
      <c r="Q13" s="61" t="s">
        <v>43</v>
      </c>
      <c r="R13" s="60"/>
      <c r="S13" s="62"/>
    </row>
    <row r="14" spans="1:19" ht="15">
      <c r="A14" s="13" t="s">
        <v>17</v>
      </c>
      <c r="B14" s="39">
        <v>5</v>
      </c>
      <c r="C14" s="17">
        <f t="shared" si="1"/>
        <v>0.65</v>
      </c>
      <c r="D14" s="33">
        <v>0.58</v>
      </c>
      <c r="E14" s="20">
        <f t="shared" si="0"/>
        <v>0.005873830461960634</v>
      </c>
      <c r="I14" s="26">
        <v>60</v>
      </c>
      <c r="J14" s="28">
        <v>0.07448300557050844</v>
      </c>
      <c r="K14" s="37"/>
      <c r="L14" s="62"/>
      <c r="M14" s="60"/>
      <c r="N14" s="62"/>
      <c r="O14" s="60"/>
      <c r="P14" s="60"/>
      <c r="Q14" s="60"/>
      <c r="R14" s="60"/>
      <c r="S14" s="62"/>
    </row>
    <row r="15" spans="1:19" ht="15">
      <c r="A15" s="9" t="s">
        <v>38</v>
      </c>
      <c r="B15" s="36">
        <v>35</v>
      </c>
      <c r="C15" s="17">
        <f t="shared" si="1"/>
        <v>0.7000000000000001</v>
      </c>
      <c r="D15" s="33">
        <v>0.52</v>
      </c>
      <c r="E15" s="20">
        <f t="shared" si="0"/>
        <v>0.005728145012370847</v>
      </c>
      <c r="I15" s="26">
        <v>65</v>
      </c>
      <c r="J15" s="28">
        <v>0.07201238495845344</v>
      </c>
      <c r="K15" s="37"/>
      <c r="L15" s="59" t="s">
        <v>42</v>
      </c>
      <c r="M15" s="60"/>
      <c r="N15" s="61" t="s">
        <v>44</v>
      </c>
      <c r="O15" s="60"/>
      <c r="P15" s="60"/>
      <c r="Q15" s="60"/>
      <c r="R15" s="60"/>
      <c r="S15" s="62"/>
    </row>
    <row r="16" spans="3:16" ht="15">
      <c r="C16" s="17">
        <f t="shared" si="1"/>
        <v>0.7500000000000001</v>
      </c>
      <c r="D16" s="33">
        <v>0.47</v>
      </c>
      <c r="E16" s="20">
        <f t="shared" si="0"/>
        <v>0.005623289993098592</v>
      </c>
      <c r="I16" s="26">
        <v>70</v>
      </c>
      <c r="J16" s="28">
        <v>0.06941120405455378</v>
      </c>
      <c r="K16" s="37"/>
      <c r="L16" s="56"/>
      <c r="N16" s="48"/>
      <c r="O16" s="37"/>
      <c r="P16" s="37"/>
    </row>
    <row r="17" spans="1:16" ht="15">
      <c r="A17" s="14" t="str">
        <f>"Collison risk at "&amp;deltadeg&amp;" degrees"</f>
        <v>Collison risk at 35 degrees</v>
      </c>
      <c r="B17" s="15">
        <f>IF(OR(ISERR(B32*Avisible/Afront),AND(Wspeed&gt;=Bspeed,deltadeg&lt;90)),"*",B32*Avisible/Afront)</f>
        <v>0.08633053647329123</v>
      </c>
      <c r="C17" s="17">
        <f t="shared" si="1"/>
        <v>0.8000000000000002</v>
      </c>
      <c r="D17" s="33">
        <v>0.41</v>
      </c>
      <c r="E17" s="20">
        <f t="shared" si="0"/>
        <v>0.005412079802354721</v>
      </c>
      <c r="I17" s="26">
        <v>75</v>
      </c>
      <c r="J17" s="28">
        <v>0.06683298021313329</v>
      </c>
      <c r="K17" s="37"/>
      <c r="L17" s="37"/>
      <c r="N17" s="48"/>
      <c r="O17" s="37"/>
      <c r="P17" s="37"/>
    </row>
    <row r="18" spans="3:16" ht="15">
      <c r="C18" s="17">
        <f t="shared" si="1"/>
        <v>0.8500000000000002</v>
      </c>
      <c r="D18" s="33">
        <v>0.37</v>
      </c>
      <c r="E18" s="20">
        <f t="shared" si="0"/>
        <v>0.005328112900874842</v>
      </c>
      <c r="F18" s="11"/>
      <c r="I18" s="26">
        <v>80</v>
      </c>
      <c r="J18" s="28">
        <v>0.06467159597297022</v>
      </c>
      <c r="K18" s="37"/>
      <c r="L18" s="37"/>
      <c r="O18" s="37"/>
      <c r="P18" s="37"/>
    </row>
    <row r="19" spans="3:16" ht="15">
      <c r="C19" s="17">
        <f t="shared" si="1"/>
        <v>0.9000000000000002</v>
      </c>
      <c r="D19" s="33">
        <v>0.3</v>
      </c>
      <c r="E19" s="20">
        <f t="shared" si="0"/>
        <v>0.004970662913609043</v>
      </c>
      <c r="I19" s="26">
        <v>85</v>
      </c>
      <c r="J19" s="28">
        <v>0.06315822347090674</v>
      </c>
      <c r="K19" s="37"/>
      <c r="L19" s="37"/>
      <c r="N19" s="48"/>
      <c r="O19" s="37"/>
      <c r="P19" s="37"/>
    </row>
    <row r="20" spans="3:16" ht="15">
      <c r="C20" s="17">
        <f t="shared" si="1"/>
        <v>0.9500000000000003</v>
      </c>
      <c r="D20" s="33">
        <v>0.24</v>
      </c>
      <c r="E20" s="20">
        <f t="shared" si="0"/>
        <v>0.004659741160239393</v>
      </c>
      <c r="I20" s="26">
        <v>90</v>
      </c>
      <c r="J20" s="28">
        <v>0.018001456164273608</v>
      </c>
      <c r="K20" s="37"/>
      <c r="L20" s="37"/>
      <c r="N20" s="48"/>
      <c r="O20" s="37"/>
      <c r="P20" s="37"/>
    </row>
    <row r="21" spans="3:16" ht="15">
      <c r="C21" s="18">
        <f t="shared" si="1"/>
        <v>1.0000000000000002</v>
      </c>
      <c r="D21" s="34">
        <v>0</v>
      </c>
      <c r="E21" s="21">
        <f t="shared" si="0"/>
        <v>0.002711567711654679</v>
      </c>
      <c r="I21" s="26">
        <v>95</v>
      </c>
      <c r="J21" s="28">
        <v>0.05651646535389605</v>
      </c>
      <c r="K21" s="37"/>
      <c r="L21" s="37"/>
      <c r="N21" s="48"/>
      <c r="O21" s="37"/>
      <c r="P21" s="37"/>
    </row>
    <row r="22" spans="3:17" ht="14.25">
      <c r="C22" s="10"/>
      <c r="I22" s="26">
        <v>100</v>
      </c>
      <c r="J22" s="28">
        <v>0.0497718314624025</v>
      </c>
      <c r="K22" s="37"/>
      <c r="L22" s="37"/>
      <c r="N22" s="48"/>
      <c r="O22" s="48"/>
      <c r="P22" s="48"/>
      <c r="Q22" s="52"/>
    </row>
    <row r="23" spans="3:17" ht="14.25">
      <c r="C23" s="10"/>
      <c r="D23" s="8"/>
      <c r="I23" s="26">
        <v>105</v>
      </c>
      <c r="J23" s="28">
        <v>0.0455454040589337</v>
      </c>
      <c r="K23" s="37"/>
      <c r="L23" s="37"/>
      <c r="N23" s="48"/>
      <c r="O23" s="53"/>
      <c r="P23" s="54"/>
      <c r="Q23" s="52"/>
    </row>
    <row r="24" spans="1:17" ht="14.25">
      <c r="A24" s="22" t="s">
        <v>39</v>
      </c>
      <c r="C24" s="41"/>
      <c r="D24" s="8"/>
      <c r="I24" s="26">
        <v>110</v>
      </c>
      <c r="J24" s="28">
        <v>0.04275808036277544</v>
      </c>
      <c r="K24" s="37"/>
      <c r="L24" s="37"/>
      <c r="N24" s="48"/>
      <c r="O24" s="48"/>
      <c r="P24" s="48"/>
      <c r="Q24" s="52"/>
    </row>
    <row r="25" spans="1:16" ht="15">
      <c r="A25" s="58" t="s">
        <v>40</v>
      </c>
      <c r="B25" s="58" t="s">
        <v>41</v>
      </c>
      <c r="C25" s="41"/>
      <c r="D25" s="8"/>
      <c r="I25" s="26">
        <v>115</v>
      </c>
      <c r="J25" s="27">
        <v>0.04098999002002184</v>
      </c>
      <c r="O25" s="55"/>
      <c r="P25" s="55"/>
    </row>
    <row r="26" spans="1:16" ht="14.25">
      <c r="A26" s="23" t="s">
        <v>2</v>
      </c>
      <c r="B26" s="23"/>
      <c r="C26" s="41"/>
      <c r="D26" s="8"/>
      <c r="I26" s="26">
        <v>120</v>
      </c>
      <c r="J26" s="27">
        <v>0.04001045333330368</v>
      </c>
      <c r="O26" s="55"/>
      <c r="P26" s="55"/>
    </row>
    <row r="27" spans="1:16" ht="14.25">
      <c r="A27" s="23" t="s">
        <v>13</v>
      </c>
      <c r="B27" s="23">
        <f>deltadeg*PI()/180</f>
        <v>0.6108652381980153</v>
      </c>
      <c r="C27" s="41"/>
      <c r="D27" s="42"/>
      <c r="I27" s="26">
        <v>125</v>
      </c>
      <c r="J27" s="27">
        <v>0.0396994848165698</v>
      </c>
      <c r="O27" s="55"/>
      <c r="P27" s="55"/>
    </row>
    <row r="28" spans="1:16" ht="14.25">
      <c r="A28" s="23" t="s">
        <v>3</v>
      </c>
      <c r="B28" s="23"/>
      <c r="C28" s="41"/>
      <c r="D28" s="8"/>
      <c r="I28" s="26">
        <v>130</v>
      </c>
      <c r="J28" s="27">
        <v>0.03983686424903514</v>
      </c>
      <c r="O28" s="55"/>
      <c r="P28" s="55"/>
    </row>
    <row r="29" spans="1:16" ht="14.25">
      <c r="A29" s="23" t="s">
        <v>15</v>
      </c>
      <c r="B29" s="23">
        <f>(AVERAGE(chord)*Tchord*SIN(Tpitch)+Bwing)*2*Tradius</f>
        <v>141.38310609900114</v>
      </c>
      <c r="C29" s="41"/>
      <c r="D29" s="8"/>
      <c r="I29" s="26">
        <v>135</v>
      </c>
      <c r="J29" s="27">
        <v>0.04027270301817007</v>
      </c>
      <c r="O29" s="55"/>
      <c r="P29" s="55"/>
    </row>
    <row r="30" spans="1:16" ht="14.25">
      <c r="A30" s="23" t="s">
        <v>16</v>
      </c>
      <c r="B30" s="23">
        <f>PI()*Tradius^2</f>
        <v>7853.981633974483</v>
      </c>
      <c r="C30" s="41"/>
      <c r="D30" s="8"/>
      <c r="I30" s="26">
        <v>140</v>
      </c>
      <c r="J30" s="27">
        <v>0.04088226612405265</v>
      </c>
      <c r="O30" s="55"/>
      <c r="P30" s="55"/>
    </row>
    <row r="31" spans="1:16" ht="14.25">
      <c r="A31" s="24" t="s">
        <v>20</v>
      </c>
      <c r="B31" s="23">
        <f>Afront*ABS(COS(delta))+Aside*ABS(SIN(delta))</f>
        <v>6514.6991294349</v>
      </c>
      <c r="C31" s="41"/>
      <c r="D31" s="8"/>
      <c r="I31" s="26">
        <v>145</v>
      </c>
      <c r="J31" s="27">
        <v>0.04165928945386027</v>
      </c>
      <c r="O31" s="55"/>
      <c r="P31" s="55"/>
    </row>
    <row r="32" spans="1:16" ht="14.25">
      <c r="A32" s="23" t="s">
        <v>23</v>
      </c>
      <c r="B32" s="24">
        <f>SUMPRODUCT(cont,Weights)/3</f>
        <v>0.10407824435803348</v>
      </c>
      <c r="C32" s="41"/>
      <c r="D32" s="8"/>
      <c r="I32" s="26">
        <v>150</v>
      </c>
      <c r="J32" s="27">
        <v>0.0426225595667753</v>
      </c>
      <c r="O32" s="55"/>
      <c r="P32" s="55"/>
    </row>
    <row r="33" spans="1:10" ht="14.25">
      <c r="A33" s="23" t="s">
        <v>6</v>
      </c>
      <c r="B33" s="23"/>
      <c r="C33" s="41"/>
      <c r="D33" s="8"/>
      <c r="I33" s="26">
        <v>155</v>
      </c>
      <c r="J33" s="27">
        <v>0.043597309485997285</v>
      </c>
    </row>
    <row r="34" spans="1:10" ht="14.25">
      <c r="A34" s="23" t="s">
        <v>18</v>
      </c>
      <c r="B34" s="25">
        <f>delta-ASIN(Wspeed/Bspeed*SIN(delta))</f>
        <v>0.43064867215665664</v>
      </c>
      <c r="C34" s="41"/>
      <c r="I34" s="26">
        <v>160</v>
      </c>
      <c r="J34" s="27">
        <v>0.04442746364715794</v>
      </c>
    </row>
    <row r="35" spans="1:10" ht="14.25">
      <c r="A35" s="23" t="s">
        <v>24</v>
      </c>
      <c r="B35" s="23">
        <f>(Wspeed^2+Bspeed^2-2*Wspeed*Bspeed*COS(WGamma))^0.5</f>
        <v>11.64511814640894</v>
      </c>
      <c r="C35" s="41"/>
      <c r="I35" s="26">
        <v>165</v>
      </c>
      <c r="J35" s="27">
        <v>0.04510052692702695</v>
      </c>
    </row>
    <row r="36" spans="1:10" ht="14.25">
      <c r="A36" s="23"/>
      <c r="B36" s="23">
        <f>B32*Avisible/Afront</f>
        <v>0.08633053647329123</v>
      </c>
      <c r="C36" s="41"/>
      <c r="I36" s="26">
        <v>170</v>
      </c>
      <c r="J36" s="27">
        <v>0.04550433077835728</v>
      </c>
    </row>
    <row r="37" spans="1:10" ht="14.25">
      <c r="A37" s="23"/>
      <c r="B37" s="23"/>
      <c r="C37" s="22"/>
      <c r="I37" s="26">
        <v>175</v>
      </c>
      <c r="J37" s="27">
        <v>0.04570553715614809</v>
      </c>
    </row>
    <row r="38" spans="1:10" ht="14.25">
      <c r="A38" s="23" t="s">
        <v>22</v>
      </c>
      <c r="B38" s="23">
        <f>Tpdeg*PI()/180</f>
        <v>0.2617993877991494</v>
      </c>
      <c r="C38" s="41"/>
      <c r="I38" s="26">
        <v>180</v>
      </c>
      <c r="J38" s="27">
        <v>0.04575371734722423</v>
      </c>
    </row>
    <row r="39" spans="1:3" ht="14.25">
      <c r="A39" s="23" t="s">
        <v>21</v>
      </c>
      <c r="B39" s="23">
        <f>2*PI()/Tperiod</f>
        <v>1.2566370614359172</v>
      </c>
      <c r="C39" s="41"/>
    </row>
    <row r="40" spans="1:3" ht="14.25">
      <c r="A40" s="23"/>
      <c r="B40" s="23"/>
      <c r="C40" s="22"/>
    </row>
    <row r="41" spans="1:3" ht="14.25">
      <c r="A41" s="23" t="s">
        <v>30</v>
      </c>
      <c r="B41" s="23"/>
      <c r="C41" s="22"/>
    </row>
    <row r="42" spans="1:3" ht="14.25">
      <c r="A42" s="23" t="s">
        <v>29</v>
      </c>
      <c r="B42" s="23">
        <f>C3-C2</f>
        <v>0.05</v>
      </c>
      <c r="C42" s="22"/>
    </row>
    <row r="43" spans="1:3" ht="14.25">
      <c r="A43" s="23" t="s">
        <v>28</v>
      </c>
      <c r="B43" s="23">
        <v>4</v>
      </c>
      <c r="C43" s="22"/>
    </row>
    <row r="44" spans="1:3" ht="14.25">
      <c r="A44" s="23"/>
      <c r="B44" s="23">
        <v>2</v>
      </c>
      <c r="C44" s="22"/>
    </row>
    <row r="45" spans="1:3" ht="14.25">
      <c r="A45" s="23"/>
      <c r="B45" s="23">
        <v>4</v>
      </c>
      <c r="C45" s="22"/>
    </row>
    <row r="46" spans="1:3" ht="14.25">
      <c r="A46" s="23"/>
      <c r="B46" s="23">
        <v>2</v>
      </c>
      <c r="C46" s="22"/>
    </row>
    <row r="47" spans="1:3" ht="14.25">
      <c r="A47" s="23"/>
      <c r="B47" s="23">
        <v>4</v>
      </c>
      <c r="C47" s="22"/>
    </row>
    <row r="48" spans="1:3" ht="14.25">
      <c r="A48" s="23"/>
      <c r="B48" s="23">
        <v>2</v>
      </c>
      <c r="C48" s="22"/>
    </row>
    <row r="49" spans="1:3" ht="14.25">
      <c r="A49" s="23"/>
      <c r="B49" s="23">
        <v>4</v>
      </c>
      <c r="C49" s="22"/>
    </row>
    <row r="50" spans="1:3" ht="14.25">
      <c r="A50" s="23"/>
      <c r="B50" s="23">
        <v>2</v>
      </c>
      <c r="C50" s="22"/>
    </row>
    <row r="51" spans="1:3" ht="14.25">
      <c r="A51" s="23"/>
      <c r="B51" s="23">
        <v>4</v>
      </c>
      <c r="C51" s="22"/>
    </row>
    <row r="52" spans="1:3" ht="14.25">
      <c r="A52" s="23"/>
      <c r="B52" s="23">
        <v>2</v>
      </c>
      <c r="C52" s="22"/>
    </row>
    <row r="53" spans="1:3" ht="14.25">
      <c r="A53" s="23"/>
      <c r="B53" s="23">
        <v>4</v>
      </c>
      <c r="C53" s="22"/>
    </row>
    <row r="54" spans="1:3" ht="14.25">
      <c r="A54" s="23"/>
      <c r="B54" s="23">
        <v>2</v>
      </c>
      <c r="C54" s="22"/>
    </row>
    <row r="55" spans="1:3" ht="14.25">
      <c r="A55" s="23"/>
      <c r="B55" s="23">
        <v>4</v>
      </c>
      <c r="C55" s="22"/>
    </row>
    <row r="56" spans="1:3" ht="14.25">
      <c r="A56" s="23"/>
      <c r="B56" s="23">
        <v>2</v>
      </c>
      <c r="C56" s="22"/>
    </row>
    <row r="57" spans="1:3" ht="14.25">
      <c r="A57" s="23"/>
      <c r="B57" s="23">
        <v>4</v>
      </c>
      <c r="C57" s="22"/>
    </row>
    <row r="58" spans="1:3" ht="14.25">
      <c r="A58" s="23"/>
      <c r="B58" s="23">
        <v>2</v>
      </c>
      <c r="C58" s="22"/>
    </row>
    <row r="59" spans="1:3" ht="14.25">
      <c r="A59" s="23"/>
      <c r="B59" s="23">
        <v>4</v>
      </c>
      <c r="C59" s="22"/>
    </row>
    <row r="60" spans="1:3" ht="14.25">
      <c r="A60" s="23"/>
      <c r="B60" s="23">
        <v>2</v>
      </c>
      <c r="C60" s="22"/>
    </row>
    <row r="61" spans="1:3" ht="14.25">
      <c r="A61" s="23"/>
      <c r="B61" s="23">
        <v>4</v>
      </c>
      <c r="C61" s="22"/>
    </row>
    <row r="62" spans="1:3" ht="14.25">
      <c r="A62" s="23"/>
      <c r="B62" s="23">
        <v>1</v>
      </c>
      <c r="C62" s="22"/>
    </row>
    <row r="63" ht="14.25">
      <c r="C63" s="22"/>
    </row>
    <row r="64" spans="1:3" ht="14.25">
      <c r="A64" s="22"/>
      <c r="B64" s="22"/>
      <c r="C64" s="22"/>
    </row>
  </sheetData>
  <sheetProtection password="C55C"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C17" sqref="C17"/>
    </sheetView>
  </sheetViews>
  <sheetFormatPr defaultColWidth="9.140625" defaultRowHeight="15"/>
  <sheetData>
    <row r="1" ht="15">
      <c r="A1" t="s">
        <v>25</v>
      </c>
    </row>
    <row r="2" ht="15">
      <c r="A2" s="1" t="s">
        <v>26</v>
      </c>
    </row>
    <row r="4" ht="15">
      <c r="A4" t="s">
        <v>27</v>
      </c>
    </row>
  </sheetData>
  <sheetProtection/>
  <hyperlinks>
    <hyperlink ref="A2" r:id="rId1" display="the.christies@clear.net.nz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</dc:creator>
  <cp:keywords/>
  <dc:description/>
  <cp:lastModifiedBy>User</cp:lastModifiedBy>
  <dcterms:created xsi:type="dcterms:W3CDTF">2009-05-24T21:04:40Z</dcterms:created>
  <dcterms:modified xsi:type="dcterms:W3CDTF">2015-04-05T20:50:21Z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