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\\homes.mtu.edu\home\Kraft, Lily UG\"/>
    </mc:Choice>
  </mc:AlternateContent>
  <xr:revisionPtr revIDLastSave="0" documentId="13_ncr:1_{9757CF48-B2E4-4008-A0C5-116010F3432C}" xr6:coauthVersionLast="36" xr6:coauthVersionMax="43" xr10:uidLastSave="{00000000-0000-0000-0000-000000000000}"/>
  <bookViews>
    <workbookView xWindow="0" yWindow="0" windowWidth="26895" windowHeight="11295" xr2:uid="{00000000-000D-0000-FFFF-FFFF00000000}"/>
  </bookViews>
  <sheets>
    <sheet name="All Data" sheetId="1" r:id="rId1"/>
    <sheet name="ElevationChange Reservoir Level" sheetId="3" r:id="rId2"/>
    <sheet name="Pump Tank Loca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3" l="1"/>
  <c r="E15" i="3"/>
  <c r="F13" i="3"/>
  <c r="E13" i="3"/>
  <c r="G13" i="3"/>
  <c r="C13" i="3"/>
  <c r="D13" i="3" s="1"/>
  <c r="B13" i="3"/>
  <c r="C11" i="3"/>
  <c r="B11" i="3"/>
  <c r="D11" i="3"/>
  <c r="C9" i="3"/>
  <c r="D9" i="3" s="1"/>
  <c r="B9" i="3"/>
  <c r="C7" i="3"/>
  <c r="B7" i="3"/>
  <c r="H4" i="3"/>
  <c r="F4" i="3"/>
  <c r="C2" i="3"/>
  <c r="D4" i="3"/>
  <c r="D5" i="3"/>
  <c r="D6" i="3"/>
  <c r="D7" i="3"/>
  <c r="D8" i="3"/>
  <c r="D10" i="3"/>
  <c r="D12" i="3"/>
  <c r="H12" i="3" s="1"/>
  <c r="D14" i="3"/>
  <c r="D15" i="3"/>
  <c r="D16" i="3"/>
  <c r="D2" i="3"/>
  <c r="G4" i="3"/>
  <c r="G5" i="3"/>
  <c r="G6" i="3"/>
  <c r="G7" i="3"/>
  <c r="G8" i="3"/>
  <c r="G9" i="3"/>
  <c r="G10" i="3"/>
  <c r="G11" i="3"/>
  <c r="G12" i="3"/>
  <c r="G14" i="3"/>
  <c r="G15" i="3"/>
  <c r="G16" i="3"/>
  <c r="G2" i="3"/>
  <c r="H3" i="3"/>
  <c r="G3" i="3"/>
  <c r="D3" i="3"/>
  <c r="C4" i="1"/>
  <c r="C5" i="1"/>
  <c r="C6" i="1"/>
  <c r="C7" i="1"/>
  <c r="C8" i="1"/>
  <c r="C9" i="1"/>
  <c r="C10" i="1"/>
  <c r="C11" i="1"/>
  <c r="C12" i="1"/>
  <c r="C3" i="1"/>
  <c r="H16" i="3" l="1"/>
  <c r="H14" i="3"/>
  <c r="H15" i="3"/>
  <c r="H13" i="3"/>
  <c r="H11" i="3"/>
  <c r="H10" i="3"/>
  <c r="H9" i="3"/>
  <c r="H8" i="3"/>
  <c r="H7" i="3"/>
  <c r="H6" i="3"/>
  <c r="H5" i="3"/>
  <c r="H2" i="3"/>
  <c r="G148" i="1"/>
  <c r="G151" i="1"/>
  <c r="G152" i="1"/>
  <c r="G153" i="1"/>
  <c r="F153" i="1"/>
  <c r="F147" i="1"/>
  <c r="F151" i="1"/>
  <c r="I132" i="1"/>
  <c r="I133" i="1"/>
  <c r="I134" i="1"/>
  <c r="I135" i="1"/>
  <c r="I136" i="1"/>
  <c r="I137" i="1"/>
  <c r="I138" i="1"/>
  <c r="I139" i="1"/>
  <c r="I140" i="1"/>
  <c r="I131" i="1"/>
  <c r="H132" i="1"/>
  <c r="F144" i="1" s="1"/>
  <c r="H133" i="1"/>
  <c r="H134" i="1"/>
  <c r="H135" i="1"/>
  <c r="H136" i="1"/>
  <c r="F148" i="1" s="1"/>
  <c r="H137" i="1"/>
  <c r="H138" i="1"/>
  <c r="H139" i="1"/>
  <c r="H140" i="1"/>
  <c r="F152" i="1" s="1"/>
  <c r="H131" i="1"/>
  <c r="F143" i="1" s="1"/>
  <c r="G132" i="1"/>
  <c r="G144" i="1" s="1"/>
  <c r="G133" i="1"/>
  <c r="G145" i="1" s="1"/>
  <c r="G134" i="1"/>
  <c r="F146" i="1" s="1"/>
  <c r="G135" i="1"/>
  <c r="G147" i="1" s="1"/>
  <c r="G136" i="1"/>
  <c r="G137" i="1"/>
  <c r="G149" i="1" s="1"/>
  <c r="G138" i="1"/>
  <c r="G150" i="1" s="1"/>
  <c r="G139" i="1"/>
  <c r="G140" i="1"/>
  <c r="G131" i="1"/>
  <c r="G143" i="1" s="1"/>
  <c r="G146" i="1" l="1"/>
  <c r="F150" i="1"/>
  <c r="F149" i="1"/>
  <c r="F145" i="1"/>
  <c r="H157" i="1"/>
  <c r="L97" i="1" l="1"/>
  <c r="L98" i="1" s="1"/>
  <c r="L99" i="1" s="1"/>
  <c r="L100" i="1" s="1"/>
  <c r="L101" i="1" s="1"/>
  <c r="L102" i="1" s="1"/>
  <c r="L103" i="1" s="1"/>
  <c r="L104" i="1" s="1"/>
  <c r="L105" i="1" s="1"/>
  <c r="M96" i="1"/>
  <c r="Q96" i="1" s="1"/>
  <c r="O105" i="1"/>
  <c r="O104" i="1"/>
  <c r="O103" i="1"/>
  <c r="O102" i="1"/>
  <c r="O101" i="1"/>
  <c r="O100" i="1"/>
  <c r="O99" i="1"/>
  <c r="O98" i="1"/>
  <c r="O97" i="1"/>
  <c r="O96" i="1"/>
  <c r="AO97" i="1"/>
  <c r="AS97" i="1" s="1"/>
  <c r="AS105" i="1"/>
  <c r="AS96" i="1"/>
  <c r="AW96" i="1" s="1"/>
  <c r="AU105" i="1"/>
  <c r="AU104" i="1"/>
  <c r="AU103" i="1"/>
  <c r="AU102" i="1"/>
  <c r="AU101" i="1"/>
  <c r="AU100" i="1"/>
  <c r="AU99" i="1"/>
  <c r="AU98" i="1"/>
  <c r="AU97" i="1"/>
  <c r="AU96" i="1"/>
  <c r="AQ96" i="1"/>
  <c r="AP96" i="1"/>
  <c r="AR96" i="1" s="1"/>
  <c r="P101" i="1" l="1"/>
  <c r="P98" i="1"/>
  <c r="P103" i="1"/>
  <c r="P102" i="1"/>
  <c r="P104" i="1"/>
  <c r="P99" i="1"/>
  <c r="P100" i="1"/>
  <c r="P96" i="1"/>
  <c r="P105" i="1"/>
  <c r="P97" i="1"/>
  <c r="M97" i="1"/>
  <c r="Q97" i="1" s="1"/>
  <c r="M105" i="1"/>
  <c r="Q105" i="1" s="1"/>
  <c r="AW105" i="1"/>
  <c r="AW97" i="1"/>
  <c r="AP97" i="1"/>
  <c r="AR97" i="1" s="1"/>
  <c r="AQ97" i="1"/>
  <c r="AO98" i="1"/>
  <c r="AS98" i="1" s="1"/>
  <c r="AW98" i="1" s="1"/>
  <c r="AD97" i="1"/>
  <c r="AF96" i="1"/>
  <c r="AE96" i="1"/>
  <c r="AI105" i="1"/>
  <c r="AI104" i="1"/>
  <c r="AI103" i="1"/>
  <c r="AI102" i="1"/>
  <c r="AI101" i="1"/>
  <c r="AI100" i="1"/>
  <c r="AI99" i="1"/>
  <c r="AI98" i="1"/>
  <c r="AI97" i="1"/>
  <c r="AI96" i="1"/>
  <c r="AJ96" i="1" s="1"/>
  <c r="M99" i="1" l="1"/>
  <c r="Q99" i="1" s="1"/>
  <c r="M98" i="1"/>
  <c r="Q98" i="1" s="1"/>
  <c r="M100" i="1"/>
  <c r="Q100" i="1" s="1"/>
  <c r="AV103" i="1"/>
  <c r="AV98" i="1"/>
  <c r="AV96" i="1"/>
  <c r="AV102" i="1"/>
  <c r="AV101" i="1"/>
  <c r="AV100" i="1"/>
  <c r="AV99" i="1"/>
  <c r="AV105" i="1"/>
  <c r="AV104" i="1"/>
  <c r="AV97" i="1"/>
  <c r="AP98" i="1"/>
  <c r="AR98" i="1" s="1"/>
  <c r="AO99" i="1"/>
  <c r="AS99" i="1" s="1"/>
  <c r="AW99" i="1" s="1"/>
  <c r="AQ98" i="1"/>
  <c r="AJ104" i="1"/>
  <c r="AJ105" i="1"/>
  <c r="AJ102" i="1"/>
  <c r="AJ103" i="1"/>
  <c r="AJ97" i="1"/>
  <c r="AJ98" i="1"/>
  <c r="AD98" i="1"/>
  <c r="AJ99" i="1"/>
  <c r="AE97" i="1"/>
  <c r="AJ100" i="1"/>
  <c r="AF97" i="1"/>
  <c r="AJ101" i="1"/>
  <c r="B97" i="1"/>
  <c r="B98" i="1" s="1"/>
  <c r="B99" i="1" s="1"/>
  <c r="B100" i="1" s="1"/>
  <c r="B101" i="1" s="1"/>
  <c r="B102" i="1" s="1"/>
  <c r="B103" i="1" s="1"/>
  <c r="B104" i="1" s="1"/>
  <c r="C97" i="1"/>
  <c r="C98" i="1" s="1"/>
  <c r="C99" i="1" s="1"/>
  <c r="M101" i="1" l="1"/>
  <c r="Q101" i="1" s="1"/>
  <c r="M102" i="1"/>
  <c r="Q102" i="1" s="1"/>
  <c r="AP99" i="1"/>
  <c r="AR99" i="1" s="1"/>
  <c r="AQ99" i="1"/>
  <c r="AO100" i="1"/>
  <c r="AS100" i="1" s="1"/>
  <c r="AW100" i="1" s="1"/>
  <c r="AF98" i="1"/>
  <c r="AE98" i="1"/>
  <c r="AD99" i="1"/>
  <c r="C100" i="1"/>
  <c r="V96" i="1"/>
  <c r="U97" i="1"/>
  <c r="U98" i="1" s="1"/>
  <c r="Z96" i="1" l="1"/>
  <c r="R96" i="1"/>
  <c r="R97" i="1"/>
  <c r="R99" i="1"/>
  <c r="R98" i="1"/>
  <c r="R100" i="1"/>
  <c r="M103" i="1"/>
  <c r="Q103" i="1" s="1"/>
  <c r="R101" i="1"/>
  <c r="AO101" i="1"/>
  <c r="AS101" i="1" s="1"/>
  <c r="AW101" i="1" s="1"/>
  <c r="AP100" i="1"/>
  <c r="AR100" i="1" s="1"/>
  <c r="AQ100" i="1"/>
  <c r="AD100" i="1"/>
  <c r="AF99" i="1"/>
  <c r="AE99" i="1"/>
  <c r="C101" i="1"/>
  <c r="U99" i="1"/>
  <c r="V98" i="1"/>
  <c r="Z98" i="1" s="1"/>
  <c r="V97" i="1"/>
  <c r="Z97" i="1" s="1"/>
  <c r="AA96" i="1"/>
  <c r="X105" i="1"/>
  <c r="X104" i="1"/>
  <c r="X103" i="1"/>
  <c r="X102" i="1"/>
  <c r="X101" i="1"/>
  <c r="X100" i="1"/>
  <c r="X99" i="1"/>
  <c r="X98" i="1"/>
  <c r="X97" i="1"/>
  <c r="X96" i="1"/>
  <c r="F105" i="1"/>
  <c r="F104" i="1"/>
  <c r="F103" i="1"/>
  <c r="F102" i="1"/>
  <c r="F101" i="1"/>
  <c r="F100" i="1"/>
  <c r="F99" i="1"/>
  <c r="F98" i="1"/>
  <c r="F97" i="1"/>
  <c r="F96" i="1"/>
  <c r="G96" i="1" s="1"/>
  <c r="Y96" i="1" l="1"/>
  <c r="M104" i="1"/>
  <c r="Q104" i="1" s="1"/>
  <c r="R102" i="1"/>
  <c r="AQ101" i="1"/>
  <c r="AP101" i="1"/>
  <c r="AR101" i="1" s="1"/>
  <c r="AO102" i="1"/>
  <c r="AS102" i="1" s="1"/>
  <c r="AW102" i="1" s="1"/>
  <c r="Y103" i="1"/>
  <c r="AD101" i="1"/>
  <c r="AE100" i="1"/>
  <c r="AF100" i="1"/>
  <c r="Y104" i="1"/>
  <c r="C102" i="1"/>
  <c r="AA98" i="1"/>
  <c r="AA97" i="1"/>
  <c r="Y101" i="1"/>
  <c r="Y102" i="1"/>
  <c r="Y97" i="1"/>
  <c r="Y105" i="1"/>
  <c r="Y98" i="1"/>
  <c r="Y99" i="1"/>
  <c r="Y100" i="1"/>
  <c r="U100" i="1"/>
  <c r="V99" i="1"/>
  <c r="G102" i="1"/>
  <c r="G103" i="1"/>
  <c r="G104" i="1"/>
  <c r="G101" i="1"/>
  <c r="G105" i="1"/>
  <c r="G97" i="1"/>
  <c r="G98" i="1"/>
  <c r="G99" i="1"/>
  <c r="G100" i="1"/>
  <c r="U66" i="1"/>
  <c r="U67" i="1" s="1"/>
  <c r="X74" i="1"/>
  <c r="X73" i="1"/>
  <c r="X72" i="1"/>
  <c r="X71" i="1"/>
  <c r="X70" i="1"/>
  <c r="X69" i="1"/>
  <c r="X68" i="1"/>
  <c r="X67" i="1"/>
  <c r="X66" i="1"/>
  <c r="X65" i="1"/>
  <c r="R105" i="1" l="1"/>
  <c r="R103" i="1"/>
  <c r="AP102" i="1"/>
  <c r="AR102" i="1" s="1"/>
  <c r="AO103" i="1"/>
  <c r="AS103" i="1" s="1"/>
  <c r="AW103" i="1" s="1"/>
  <c r="AQ102" i="1"/>
  <c r="AD102" i="1"/>
  <c r="AF101" i="1"/>
  <c r="AE101" i="1"/>
  <c r="C103" i="1"/>
  <c r="U68" i="1"/>
  <c r="Z99" i="1"/>
  <c r="AA99" i="1"/>
  <c r="U101" i="1"/>
  <c r="V100" i="1"/>
  <c r="Y68" i="1"/>
  <c r="Y66" i="1"/>
  <c r="Y69" i="1"/>
  <c r="Y73" i="1"/>
  <c r="Y74" i="1"/>
  <c r="Y67" i="1"/>
  <c r="Y71" i="1"/>
  <c r="Y72" i="1"/>
  <c r="Y65" i="1"/>
  <c r="Y70" i="1"/>
  <c r="L66" i="1"/>
  <c r="L67" i="1" s="1"/>
  <c r="L68" i="1" s="1"/>
  <c r="L69" i="1" s="1"/>
  <c r="L70" i="1" s="1"/>
  <c r="L71" i="1" s="1"/>
  <c r="L72" i="1" s="1"/>
  <c r="L73" i="1" s="1"/>
  <c r="L74" i="1" s="1"/>
  <c r="R104" i="1" l="1"/>
  <c r="AO104" i="1"/>
  <c r="AS104" i="1" s="1"/>
  <c r="AW104" i="1" s="1"/>
  <c r="AQ103" i="1"/>
  <c r="AP103" i="1"/>
  <c r="AR103" i="1" s="1"/>
  <c r="AD103" i="1"/>
  <c r="AF102" i="1"/>
  <c r="AE102" i="1"/>
  <c r="C104" i="1"/>
  <c r="AA100" i="1"/>
  <c r="Z100" i="1"/>
  <c r="U102" i="1"/>
  <c r="V101" i="1"/>
  <c r="U69" i="1"/>
  <c r="M65" i="1"/>
  <c r="M74" i="1"/>
  <c r="M66" i="1"/>
  <c r="O74" i="1"/>
  <c r="O73" i="1"/>
  <c r="O72" i="1"/>
  <c r="O71" i="1"/>
  <c r="O70" i="1"/>
  <c r="O69" i="1"/>
  <c r="O68" i="1"/>
  <c r="O67" i="1"/>
  <c r="O66" i="1"/>
  <c r="O65" i="1"/>
  <c r="P65" i="1" s="1"/>
  <c r="E66" i="1"/>
  <c r="E67" i="1"/>
  <c r="E68" i="1"/>
  <c r="E69" i="1"/>
  <c r="E70" i="1"/>
  <c r="E71" i="1"/>
  <c r="E72" i="1"/>
  <c r="E73" i="1"/>
  <c r="E74" i="1"/>
  <c r="E65" i="1"/>
  <c r="U34" i="1"/>
  <c r="U35" i="1" s="1"/>
  <c r="U36" i="1" s="1"/>
  <c r="U37" i="1" s="1"/>
  <c r="U38" i="1" s="1"/>
  <c r="U39" i="1" s="1"/>
  <c r="U40" i="1" s="1"/>
  <c r="U41" i="1" s="1"/>
  <c r="U42" i="1" s="1"/>
  <c r="X34" i="1"/>
  <c r="X35" i="1"/>
  <c r="X36" i="1"/>
  <c r="X37" i="1"/>
  <c r="X38" i="1"/>
  <c r="X39" i="1"/>
  <c r="X40" i="1"/>
  <c r="X41" i="1"/>
  <c r="X42" i="1"/>
  <c r="X33" i="1"/>
  <c r="E34" i="1"/>
  <c r="E35" i="1"/>
  <c r="E36" i="1"/>
  <c r="E37" i="1"/>
  <c r="E38" i="1"/>
  <c r="E39" i="1"/>
  <c r="E40" i="1"/>
  <c r="E41" i="1"/>
  <c r="E42" i="1"/>
  <c r="E33" i="1"/>
  <c r="X4" i="1"/>
  <c r="X5" i="1"/>
  <c r="X6" i="1"/>
  <c r="X7" i="1"/>
  <c r="X8" i="1"/>
  <c r="X9" i="1"/>
  <c r="X10" i="1"/>
  <c r="X11" i="1"/>
  <c r="X12" i="1"/>
  <c r="X3" i="1"/>
  <c r="O4" i="1"/>
  <c r="O5" i="1"/>
  <c r="O6" i="1"/>
  <c r="O7" i="1"/>
  <c r="O8" i="1"/>
  <c r="O9" i="1"/>
  <c r="O10" i="1"/>
  <c r="O11" i="1"/>
  <c r="O12" i="1"/>
  <c r="O3" i="1"/>
  <c r="O34" i="1"/>
  <c r="O35" i="1"/>
  <c r="O36" i="1"/>
  <c r="O37" i="1"/>
  <c r="O38" i="1"/>
  <c r="O39" i="1"/>
  <c r="O40" i="1"/>
  <c r="O41" i="1"/>
  <c r="O42" i="1"/>
  <c r="O33" i="1"/>
  <c r="E4" i="1"/>
  <c r="E5" i="1"/>
  <c r="E6" i="1"/>
  <c r="E7" i="1"/>
  <c r="E8" i="1"/>
  <c r="E9" i="1"/>
  <c r="E10" i="1"/>
  <c r="E11" i="1"/>
  <c r="E12" i="1"/>
  <c r="E3" i="1"/>
  <c r="B3" i="1"/>
  <c r="B4" i="1" s="1"/>
  <c r="B5" i="1" s="1"/>
  <c r="B6" i="1" s="1"/>
  <c r="B7" i="1" s="1"/>
  <c r="B8" i="1" s="1"/>
  <c r="B9" i="1" s="1"/>
  <c r="B10" i="1" s="1"/>
  <c r="B11" i="1" s="1"/>
  <c r="B12" i="1" s="1"/>
  <c r="AQ104" i="1" l="1"/>
  <c r="AP104" i="1"/>
  <c r="AR104" i="1" s="1"/>
  <c r="P70" i="1"/>
  <c r="AD104" i="1"/>
  <c r="AE103" i="1"/>
  <c r="AF103" i="1"/>
  <c r="P71" i="1"/>
  <c r="P72" i="1"/>
  <c r="P73" i="1"/>
  <c r="U70" i="1"/>
  <c r="P66" i="1"/>
  <c r="P74" i="1"/>
  <c r="Z101" i="1"/>
  <c r="AA101" i="1"/>
  <c r="P67" i="1"/>
  <c r="Q66" i="1"/>
  <c r="R66" i="1"/>
  <c r="U103" i="1"/>
  <c r="V102" i="1"/>
  <c r="P68" i="1"/>
  <c r="Q74" i="1"/>
  <c r="R74" i="1"/>
  <c r="P69" i="1"/>
  <c r="R65" i="1"/>
  <c r="Q65" i="1"/>
  <c r="C65" i="1"/>
  <c r="H65" i="1" s="1"/>
  <c r="B66" i="1"/>
  <c r="B67" i="1" s="1"/>
  <c r="B68" i="1" s="1"/>
  <c r="B69" i="1" s="1"/>
  <c r="B70" i="1" s="1"/>
  <c r="B71" i="1" s="1"/>
  <c r="B72" i="1" s="1"/>
  <c r="B73" i="1" s="1"/>
  <c r="B74" i="1" s="1"/>
  <c r="C74" i="1" s="1"/>
  <c r="AQ105" i="1" l="1"/>
  <c r="AP105" i="1"/>
  <c r="AR105" i="1" s="1"/>
  <c r="AD105" i="1"/>
  <c r="AF104" i="1"/>
  <c r="AE104" i="1"/>
  <c r="D96" i="1"/>
  <c r="D105" i="1"/>
  <c r="D98" i="1"/>
  <c r="D99" i="1"/>
  <c r="D97" i="1"/>
  <c r="D100" i="1"/>
  <c r="D101" i="1"/>
  <c r="D102" i="1"/>
  <c r="D103" i="1"/>
  <c r="D104" i="1"/>
  <c r="C66" i="1"/>
  <c r="H66" i="1" s="1"/>
  <c r="C67" i="1"/>
  <c r="C68" i="1"/>
  <c r="Z102" i="1"/>
  <c r="AA102" i="1"/>
  <c r="C73" i="1"/>
  <c r="C72" i="1"/>
  <c r="U71" i="1"/>
  <c r="C71" i="1"/>
  <c r="U104" i="1"/>
  <c r="V103" i="1"/>
  <c r="C70" i="1"/>
  <c r="C69" i="1"/>
  <c r="M67" i="1"/>
  <c r="F73" i="1"/>
  <c r="G65" i="1"/>
  <c r="F70" i="1"/>
  <c r="F69" i="1"/>
  <c r="F71" i="1"/>
  <c r="F65" i="1"/>
  <c r="F74" i="1"/>
  <c r="F66" i="1"/>
  <c r="F72" i="1"/>
  <c r="F68" i="1"/>
  <c r="F67" i="1"/>
  <c r="Y34" i="1"/>
  <c r="Y35" i="1"/>
  <c r="Y36" i="1"/>
  <c r="Y37" i="1"/>
  <c r="Y38" i="1"/>
  <c r="Y39" i="1"/>
  <c r="Y40" i="1"/>
  <c r="Y41" i="1"/>
  <c r="Y42" i="1"/>
  <c r="Y33" i="1"/>
  <c r="V34" i="1"/>
  <c r="V42" i="1"/>
  <c r="V33" i="1"/>
  <c r="Z33" i="1" s="1"/>
  <c r="L34" i="1"/>
  <c r="L35" i="1" s="1"/>
  <c r="L36" i="1" s="1"/>
  <c r="L37" i="1" s="1"/>
  <c r="L38" i="1" s="1"/>
  <c r="P40" i="1"/>
  <c r="P38" i="1"/>
  <c r="B34" i="1"/>
  <c r="B35" i="1" s="1"/>
  <c r="B36" i="1" s="1"/>
  <c r="B37" i="1" s="1"/>
  <c r="B38" i="1" s="1"/>
  <c r="B39" i="1" s="1"/>
  <c r="B40" i="1" s="1"/>
  <c r="B41" i="1" s="1"/>
  <c r="B42" i="1" s="1"/>
  <c r="C33" i="1"/>
  <c r="G33" i="1" s="1"/>
  <c r="F40" i="1"/>
  <c r="H11" i="1"/>
  <c r="G66" i="1" l="1"/>
  <c r="AG96" i="1"/>
  <c r="AX96" i="1" s="1"/>
  <c r="AG105" i="1"/>
  <c r="AG97" i="1"/>
  <c r="AG98" i="1"/>
  <c r="AG99" i="1"/>
  <c r="AG100" i="1"/>
  <c r="AG101" i="1"/>
  <c r="AG102" i="1"/>
  <c r="AG103" i="1"/>
  <c r="AG104" i="1"/>
  <c r="AF105" i="1"/>
  <c r="AE105" i="1"/>
  <c r="AA42" i="1"/>
  <c r="H33" i="1"/>
  <c r="G8" i="1"/>
  <c r="H9" i="1"/>
  <c r="G7" i="1"/>
  <c r="H6" i="1"/>
  <c r="G4" i="1"/>
  <c r="H3" i="1"/>
  <c r="G5" i="1"/>
  <c r="G3" i="1"/>
  <c r="H5" i="1"/>
  <c r="G12" i="1"/>
  <c r="H4" i="1"/>
  <c r="G11" i="1"/>
  <c r="H12" i="1"/>
  <c r="H7" i="1"/>
  <c r="G10" i="1"/>
  <c r="G9" i="1"/>
  <c r="H10" i="1"/>
  <c r="U72" i="1"/>
  <c r="C34" i="1"/>
  <c r="Z34" i="1"/>
  <c r="AA103" i="1"/>
  <c r="Z103" i="1"/>
  <c r="G6" i="1"/>
  <c r="H8" i="1"/>
  <c r="AA33" i="1"/>
  <c r="R67" i="1"/>
  <c r="Q67" i="1"/>
  <c r="U105" i="1"/>
  <c r="V105" i="1" s="1"/>
  <c r="AA105" i="1" s="1"/>
  <c r="V104" i="1"/>
  <c r="I103" i="1"/>
  <c r="H103" i="1"/>
  <c r="H99" i="1"/>
  <c r="I99" i="1"/>
  <c r="H100" i="1"/>
  <c r="I100" i="1"/>
  <c r="I97" i="1"/>
  <c r="H97" i="1"/>
  <c r="I101" i="1"/>
  <c r="H101" i="1"/>
  <c r="I98" i="1"/>
  <c r="H98" i="1"/>
  <c r="I104" i="1"/>
  <c r="H104" i="1"/>
  <c r="I102" i="1"/>
  <c r="H102" i="1"/>
  <c r="H105" i="1"/>
  <c r="I105" i="1"/>
  <c r="H96" i="1"/>
  <c r="I96" i="1"/>
  <c r="M68" i="1"/>
  <c r="Z42" i="1"/>
  <c r="V36" i="1"/>
  <c r="AA36" i="1" s="1"/>
  <c r="V35" i="1"/>
  <c r="AA34" i="1"/>
  <c r="F42" i="1"/>
  <c r="F35" i="1"/>
  <c r="F37" i="1"/>
  <c r="F38" i="1"/>
  <c r="F34" i="1"/>
  <c r="F33" i="1"/>
  <c r="F39" i="1"/>
  <c r="F41" i="1"/>
  <c r="F36" i="1"/>
  <c r="P41" i="1"/>
  <c r="P39" i="1"/>
  <c r="P37" i="1"/>
  <c r="P36" i="1"/>
  <c r="P33" i="1"/>
  <c r="P35" i="1"/>
  <c r="P42" i="1"/>
  <c r="P34" i="1"/>
  <c r="H67" i="1"/>
  <c r="G67" i="1"/>
  <c r="L39" i="1"/>
  <c r="U3" i="1"/>
  <c r="Y10" i="1"/>
  <c r="Y9" i="1"/>
  <c r="Y8" i="1"/>
  <c r="Y7" i="1"/>
  <c r="Y6" i="1"/>
  <c r="Y5" i="1"/>
  <c r="Y4" i="1"/>
  <c r="Y3" i="1"/>
  <c r="P4" i="1"/>
  <c r="P5" i="1"/>
  <c r="P3" i="1"/>
  <c r="M12" i="1"/>
  <c r="M3" i="1"/>
  <c r="R3" i="1" s="1"/>
  <c r="L4" i="1"/>
  <c r="L5" i="1" s="1"/>
  <c r="P10" i="1"/>
  <c r="P9" i="1"/>
  <c r="P8" i="1"/>
  <c r="P7" i="1"/>
  <c r="P6" i="1"/>
  <c r="P12" i="1"/>
  <c r="AK96" i="1" l="1"/>
  <c r="AX97" i="1"/>
  <c r="AL96" i="1"/>
  <c r="AX98" i="1"/>
  <c r="AX99" i="1"/>
  <c r="AX100" i="1"/>
  <c r="AX101" i="1"/>
  <c r="AX102" i="1"/>
  <c r="AX103" i="1"/>
  <c r="AX104" i="1"/>
  <c r="AL102" i="1"/>
  <c r="AK102" i="1"/>
  <c r="AK99" i="1"/>
  <c r="AL99" i="1"/>
  <c r="AK98" i="1"/>
  <c r="AL98" i="1"/>
  <c r="AX105" i="1"/>
  <c r="AL97" i="1"/>
  <c r="AK97" i="1"/>
  <c r="AK103" i="1"/>
  <c r="AL103" i="1"/>
  <c r="AL101" i="1"/>
  <c r="AK101" i="1"/>
  <c r="AL100" i="1"/>
  <c r="AK100" i="1"/>
  <c r="AK104" i="1"/>
  <c r="AL104" i="1"/>
  <c r="AL105" i="1"/>
  <c r="AK105" i="1"/>
  <c r="Q3" i="1"/>
  <c r="Z104" i="1"/>
  <c r="AA104" i="1"/>
  <c r="Q68" i="1"/>
  <c r="R68" i="1"/>
  <c r="G34" i="1"/>
  <c r="C35" i="1"/>
  <c r="H34" i="1"/>
  <c r="Q12" i="1"/>
  <c r="R12" i="1"/>
  <c r="M4" i="1"/>
  <c r="U73" i="1"/>
  <c r="M69" i="1"/>
  <c r="Z36" i="1"/>
  <c r="Z35" i="1"/>
  <c r="AA35" i="1"/>
  <c r="V37" i="1"/>
  <c r="F10" i="1"/>
  <c r="F11" i="1"/>
  <c r="H68" i="1"/>
  <c r="G68" i="1"/>
  <c r="L40" i="1"/>
  <c r="M5" i="1"/>
  <c r="L6" i="1"/>
  <c r="U4" i="1"/>
  <c r="F9" i="1"/>
  <c r="P11" i="1"/>
  <c r="Y11" i="1"/>
  <c r="Y12" i="1"/>
  <c r="F6" i="1"/>
  <c r="F8" i="1"/>
  <c r="F7" i="1"/>
  <c r="F3" i="1"/>
  <c r="F12" i="1"/>
  <c r="F5" i="1"/>
  <c r="F4" i="1"/>
  <c r="C36" i="1" l="1"/>
  <c r="G35" i="1"/>
  <c r="H35" i="1"/>
  <c r="Q69" i="1"/>
  <c r="R69" i="1"/>
  <c r="U74" i="1"/>
  <c r="V73" i="1" s="1"/>
  <c r="Q4" i="1"/>
  <c r="R4" i="1"/>
  <c r="Q5" i="1"/>
  <c r="R5" i="1"/>
  <c r="M70" i="1"/>
  <c r="V38" i="1"/>
  <c r="AA37" i="1"/>
  <c r="Z37" i="1"/>
  <c r="H69" i="1"/>
  <c r="G69" i="1"/>
  <c r="L41" i="1"/>
  <c r="L7" i="1"/>
  <c r="M6" i="1"/>
  <c r="U5" i="1"/>
  <c r="Q6" i="1" l="1"/>
  <c r="R6" i="1"/>
  <c r="V66" i="1"/>
  <c r="V74" i="1"/>
  <c r="V65" i="1"/>
  <c r="V67" i="1"/>
  <c r="V68" i="1"/>
  <c r="V69" i="1"/>
  <c r="V70" i="1"/>
  <c r="V71" i="1"/>
  <c r="V72" i="1"/>
  <c r="Q70" i="1"/>
  <c r="R70" i="1"/>
  <c r="C37" i="1"/>
  <c r="H36" i="1"/>
  <c r="G36" i="1"/>
  <c r="M71" i="1"/>
  <c r="AA38" i="1"/>
  <c r="Z38" i="1"/>
  <c r="V39" i="1"/>
  <c r="H70" i="1"/>
  <c r="G70" i="1"/>
  <c r="L42" i="1"/>
  <c r="M41" i="1" s="1"/>
  <c r="L8" i="1"/>
  <c r="M7" i="1"/>
  <c r="U6" i="1"/>
  <c r="AA74" i="1" l="1"/>
  <c r="Z74" i="1"/>
  <c r="AA71" i="1"/>
  <c r="Z71" i="1"/>
  <c r="AA65" i="1"/>
  <c r="Z65" i="1"/>
  <c r="Z70" i="1"/>
  <c r="AA70" i="1"/>
  <c r="C38" i="1"/>
  <c r="H37" i="1"/>
  <c r="G37" i="1"/>
  <c r="AA66" i="1"/>
  <c r="Z66" i="1"/>
  <c r="AA67" i="1"/>
  <c r="Z67" i="1"/>
  <c r="AA72" i="1"/>
  <c r="Z72" i="1"/>
  <c r="Q7" i="1"/>
  <c r="R7" i="1"/>
  <c r="Z73" i="1"/>
  <c r="R71" i="1"/>
  <c r="Q71" i="1"/>
  <c r="AA73" i="1"/>
  <c r="Z69" i="1"/>
  <c r="AA69" i="1"/>
  <c r="Z68" i="1"/>
  <c r="AA68" i="1"/>
  <c r="M72" i="1"/>
  <c r="M73" i="1"/>
  <c r="Z39" i="1"/>
  <c r="AA39" i="1"/>
  <c r="V41" i="1"/>
  <c r="V40" i="1"/>
  <c r="G71" i="1"/>
  <c r="H71" i="1"/>
  <c r="M33" i="1"/>
  <c r="R41" i="1" s="1"/>
  <c r="M42" i="1"/>
  <c r="M35" i="1"/>
  <c r="M36" i="1"/>
  <c r="M34" i="1"/>
  <c r="M38" i="1"/>
  <c r="M37" i="1"/>
  <c r="M39" i="1"/>
  <c r="M40" i="1"/>
  <c r="U7" i="1"/>
  <c r="L9" i="1"/>
  <c r="M8" i="1"/>
  <c r="R40" i="1" l="1"/>
  <c r="Q40" i="1"/>
  <c r="Q42" i="1"/>
  <c r="R42" i="1"/>
  <c r="Q33" i="1"/>
  <c r="R33" i="1"/>
  <c r="Q73" i="1"/>
  <c r="R73" i="1"/>
  <c r="Q72" i="1"/>
  <c r="R72" i="1"/>
  <c r="Q35" i="1"/>
  <c r="R35" i="1"/>
  <c r="R39" i="1"/>
  <c r="Q39" i="1"/>
  <c r="Q37" i="1"/>
  <c r="R37" i="1"/>
  <c r="R38" i="1"/>
  <c r="Q38" i="1"/>
  <c r="R34" i="1"/>
  <c r="Q34" i="1"/>
  <c r="Q8" i="1"/>
  <c r="R8" i="1"/>
  <c r="Q36" i="1"/>
  <c r="R36" i="1"/>
  <c r="Q41" i="1"/>
  <c r="C39" i="1"/>
  <c r="H38" i="1"/>
  <c r="G38" i="1"/>
  <c r="AA40" i="1"/>
  <c r="Z40" i="1"/>
  <c r="AA41" i="1"/>
  <c r="Z41" i="1"/>
  <c r="G72" i="1"/>
  <c r="H72" i="1"/>
  <c r="L10" i="1"/>
  <c r="M9" i="1"/>
  <c r="U8" i="1"/>
  <c r="Q9" i="1" l="1"/>
  <c r="R9" i="1"/>
  <c r="C40" i="1"/>
  <c r="H39" i="1"/>
  <c r="G39" i="1"/>
  <c r="H73" i="1"/>
  <c r="G73" i="1"/>
  <c r="U9" i="1"/>
  <c r="L11" i="1"/>
  <c r="M11" i="1" s="1"/>
  <c r="M10" i="1"/>
  <c r="C41" i="1" l="1"/>
  <c r="H40" i="1"/>
  <c r="G40" i="1"/>
  <c r="Q10" i="1"/>
  <c r="R10" i="1"/>
  <c r="Q11" i="1"/>
  <c r="R11" i="1"/>
  <c r="H74" i="1"/>
  <c r="U10" i="1"/>
  <c r="C42" i="1" l="1"/>
  <c r="H42" i="1" s="1"/>
  <c r="G41" i="1"/>
  <c r="H41" i="1"/>
  <c r="U11" i="1"/>
  <c r="U12" i="1" l="1"/>
  <c r="V11" i="1" s="1"/>
  <c r="V12" i="1" l="1"/>
  <c r="V3" i="1"/>
  <c r="V4" i="1"/>
  <c r="V5" i="1"/>
  <c r="V6" i="1"/>
  <c r="V7" i="1"/>
  <c r="V8" i="1"/>
  <c r="V9" i="1"/>
  <c r="V10" i="1"/>
  <c r="Z6" i="1" l="1"/>
  <c r="AA6" i="1"/>
  <c r="Z4" i="1"/>
  <c r="AA4" i="1"/>
  <c r="AA12" i="1"/>
  <c r="Z7" i="1"/>
  <c r="AA7" i="1"/>
  <c r="Z3" i="1"/>
  <c r="AA3" i="1"/>
  <c r="Z11" i="1"/>
  <c r="Z5" i="1"/>
  <c r="AA5" i="1"/>
  <c r="AA10" i="1"/>
  <c r="Z9" i="1"/>
  <c r="AA9" i="1"/>
  <c r="Z8" i="1"/>
  <c r="AA8" i="1"/>
  <c r="AA11" i="1"/>
  <c r="Z10" i="1"/>
  <c r="Z12" i="1"/>
</calcChain>
</file>

<file path=xl/sharedStrings.xml><?xml version="1.0" encoding="utf-8"?>
<sst xmlns="http://schemas.openxmlformats.org/spreadsheetml/2006/main" count="190" uniqueCount="69">
  <si>
    <t>Trial</t>
  </si>
  <si>
    <t>Cost per Day</t>
  </si>
  <si>
    <t>H Original</t>
  </si>
  <si>
    <t>H Adjusted</t>
  </si>
  <si>
    <t>Cost/Cost0</t>
  </si>
  <si>
    <t>|H-Hmax| /Hmax</t>
  </si>
  <si>
    <t>H-Hmin</t>
  </si>
  <si>
    <t>H/Hmax</t>
  </si>
  <si>
    <t>|H-Hmax| / Hmax</t>
  </si>
  <si>
    <t>System 1: Single Tank Existing ND</t>
  </si>
  <si>
    <t>System 2: Cerro Prieto Scaled</t>
  </si>
  <si>
    <t>System 3: Current System 3 Existing ND</t>
  </si>
  <si>
    <t>System 4: S1 Existing FS</t>
  </si>
  <si>
    <t>System 5: Existing system contr_existing FS</t>
  </si>
  <si>
    <t>System 6: S3_existing_2tanks</t>
  </si>
  <si>
    <t>System 7: Original System 4_existing_FS</t>
  </si>
  <si>
    <t>Cost for 365 days ($)</t>
  </si>
  <si>
    <t>System 8: S5_existing_tank</t>
  </si>
  <si>
    <t>System 9: S6_existing_ND</t>
  </si>
  <si>
    <t>System 10: S7_existing_ND</t>
  </si>
  <si>
    <t>Tank 1 H Original</t>
  </si>
  <si>
    <t>System 12: SollaGasWDS-existing_MS</t>
  </si>
  <si>
    <t>Res 1 H Original</t>
  </si>
  <si>
    <t>Res 2 Original</t>
  </si>
  <si>
    <t>*run 3165 hrs</t>
  </si>
  <si>
    <t>Res 2 H Original</t>
  </si>
  <si>
    <t>Res 3 H Original</t>
  </si>
  <si>
    <t>Res 4 H Original</t>
  </si>
  <si>
    <t>System 13: Bangladesh - SW only , No Pump</t>
  </si>
  <si>
    <t>System 13: Bangladesh - GW Only</t>
  </si>
  <si>
    <t>System 11: Anytown - Pump Reservoir Change Only</t>
  </si>
  <si>
    <t>System 1</t>
  </si>
  <si>
    <t>System 3</t>
  </si>
  <si>
    <t>System 5</t>
  </si>
  <si>
    <t>System 6</t>
  </si>
  <si>
    <t>System 7</t>
  </si>
  <si>
    <t>System 8</t>
  </si>
  <si>
    <t>System 9</t>
  </si>
  <si>
    <t>System 10</t>
  </si>
  <si>
    <t>System 12</t>
  </si>
  <si>
    <t>y=-0.49x+1.49</t>
  </si>
  <si>
    <t>Branched</t>
  </si>
  <si>
    <t>Cost</t>
  </si>
  <si>
    <t>Height</t>
  </si>
  <si>
    <t>Looped</t>
  </si>
  <si>
    <t>Middle</t>
  </si>
  <si>
    <t>High</t>
  </si>
  <si>
    <t>Low</t>
  </si>
  <si>
    <t xml:space="preserve">Near </t>
  </si>
  <si>
    <t>Lake 1 H Original</t>
  </si>
  <si>
    <t>River 2 H Original</t>
  </si>
  <si>
    <t>H1-H1min</t>
  </si>
  <si>
    <t>H2-H2min</t>
  </si>
  <si>
    <t>System 14 - BWCN</t>
  </si>
  <si>
    <t>System 15 - Rossman 20001</t>
  </si>
  <si>
    <t>ND</t>
  </si>
  <si>
    <t>NS</t>
  </si>
  <si>
    <t>FS</t>
  </si>
  <si>
    <t>MS</t>
  </si>
  <si>
    <t>System 2</t>
  </si>
  <si>
    <t>System</t>
  </si>
  <si>
    <t>Hmax (feet)</t>
  </si>
  <si>
    <t>Hmin (feet)</t>
  </si>
  <si>
    <t>delta H</t>
  </si>
  <si>
    <t>Res Max ft</t>
  </si>
  <si>
    <t>Res min ft</t>
  </si>
  <si>
    <t>Delta res</t>
  </si>
  <si>
    <t>Ratio</t>
  </si>
  <si>
    <t>Slope of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</si>
</sst>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wrapText="1"/>
    </xf>
    <xf numFmtId="2" fontId="0" fillId="0" borderId="0" xfId="0" applyNumberFormat="1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/>
    <xf numFmtId="2" fontId="0" fillId="0" borderId="0" xfId="0" applyNumberFormat="1" applyFill="1" applyBorder="1"/>
    <xf numFmtId="2" fontId="0" fillId="0" borderId="3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2" xfId="0" applyBorder="1" applyAlignment="1"/>
    <xf numFmtId="165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0" xfId="0" applyNumberFormat="1" applyFont="1"/>
    <xf numFmtId="2" fontId="2" fillId="0" borderId="1" xfId="0" applyNumberFormat="1" applyFont="1" applyBorder="1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Data'!$G$3:$G$12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0.77777777777777801</c:v>
                </c:pt>
                <c:pt idx="3">
                  <c:v>0.66666666666666685</c:v>
                </c:pt>
                <c:pt idx="4">
                  <c:v>0.5555555555555558</c:v>
                </c:pt>
                <c:pt idx="5">
                  <c:v>0.44444444444444464</c:v>
                </c:pt>
                <c:pt idx="6">
                  <c:v>0.33333333333333348</c:v>
                </c:pt>
                <c:pt idx="7">
                  <c:v>0.22222222222222232</c:v>
                </c:pt>
                <c:pt idx="8">
                  <c:v>0.11111111111111116</c:v>
                </c:pt>
                <c:pt idx="9">
                  <c:v>0</c:v>
                </c:pt>
              </c:numCache>
            </c:numRef>
          </c:xVal>
          <c:yVal>
            <c:numRef>
              <c:f>'All Data'!$F$3:$F$12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FB-4C89-85E6-6B4C3B7AC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Data'!$Z$65:$Z$74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Data'!$Y$65:$Y$74</c:f>
              <c:numCache>
                <c:formatCode>0.00</c:formatCode>
                <c:ptCount val="10"/>
                <c:pt idx="0">
                  <c:v>1</c:v>
                </c:pt>
                <c:pt idx="1">
                  <c:v>1.0886983233073084</c:v>
                </c:pt>
                <c:pt idx="2">
                  <c:v>1.0495328298988866</c:v>
                </c:pt>
                <c:pt idx="3">
                  <c:v>1.2402406246000257</c:v>
                </c:pt>
                <c:pt idx="4">
                  <c:v>1.2774862408805838</c:v>
                </c:pt>
                <c:pt idx="5">
                  <c:v>1.3608089082298733</c:v>
                </c:pt>
                <c:pt idx="6">
                  <c:v>1.3413541533341868</c:v>
                </c:pt>
                <c:pt idx="7">
                  <c:v>1.3101241520542688</c:v>
                </c:pt>
                <c:pt idx="8">
                  <c:v>1.3037245616280559</c:v>
                </c:pt>
                <c:pt idx="9">
                  <c:v>1.3302188659925767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45-4F9D-9614-57436375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Data'!$Z$96:$Z$105</c:f>
              <c:numCache>
                <c:formatCode>General</c:formatCode>
                <c:ptCount val="10"/>
                <c:pt idx="0">
                  <c:v>1</c:v>
                </c:pt>
                <c:pt idx="1">
                  <c:v>0.88888928317955984</c:v>
                </c:pt>
                <c:pt idx="2">
                  <c:v>0.77777856635911979</c:v>
                </c:pt>
                <c:pt idx="3">
                  <c:v>0.66666784953867964</c:v>
                </c:pt>
                <c:pt idx="4">
                  <c:v>0.55555713271823948</c:v>
                </c:pt>
                <c:pt idx="5">
                  <c:v>0.44444641589779937</c:v>
                </c:pt>
                <c:pt idx="6">
                  <c:v>0.33333569907735922</c:v>
                </c:pt>
                <c:pt idx="7">
                  <c:v>0.22222498225691911</c:v>
                </c:pt>
                <c:pt idx="8">
                  <c:v>0.11111426543647898</c:v>
                </c:pt>
                <c:pt idx="9">
                  <c:v>0</c:v>
                </c:pt>
              </c:numCache>
            </c:numRef>
          </c:xVal>
          <c:yVal>
            <c:numRef>
              <c:f>'All Data'!$Y$96:$Y$105</c:f>
              <c:numCache>
                <c:formatCode>0.00</c:formatCode>
                <c:ptCount val="10"/>
                <c:pt idx="0">
                  <c:v>1</c:v>
                </c:pt>
                <c:pt idx="1">
                  <c:v>1.0241935483870968</c:v>
                </c:pt>
                <c:pt idx="2">
                  <c:v>1.0564516129032258</c:v>
                </c:pt>
                <c:pt idx="3">
                  <c:v>1.088709677419355</c:v>
                </c:pt>
                <c:pt idx="4">
                  <c:v>1.1129032258064515</c:v>
                </c:pt>
                <c:pt idx="5">
                  <c:v>1.1370967741935483</c:v>
                </c:pt>
                <c:pt idx="6">
                  <c:v>1.1774193548387095</c:v>
                </c:pt>
                <c:pt idx="7">
                  <c:v>1.2016129032258065</c:v>
                </c:pt>
                <c:pt idx="8">
                  <c:v>1.225806451612903</c:v>
                </c:pt>
                <c:pt idx="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55-4B5D-A658-2CE8C3A88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Data'!$H$96:$H$105</c:f>
              <c:numCache>
                <c:formatCode>General</c:formatCode>
                <c:ptCount val="10"/>
                <c:pt idx="0">
                  <c:v>1</c:v>
                </c:pt>
                <c:pt idx="1">
                  <c:v>0.88955223880597012</c:v>
                </c:pt>
                <c:pt idx="2">
                  <c:v>0.77910447761194035</c:v>
                </c:pt>
                <c:pt idx="3">
                  <c:v>0.66865671641791047</c:v>
                </c:pt>
                <c:pt idx="4">
                  <c:v>0.5582089552238807</c:v>
                </c:pt>
                <c:pt idx="5">
                  <c:v>0.44776119402985076</c:v>
                </c:pt>
                <c:pt idx="6">
                  <c:v>0.33731343283582094</c:v>
                </c:pt>
                <c:pt idx="7">
                  <c:v>0.22686567164179103</c:v>
                </c:pt>
                <c:pt idx="8">
                  <c:v>0.11641791044776115</c:v>
                </c:pt>
                <c:pt idx="9">
                  <c:v>0</c:v>
                </c:pt>
              </c:numCache>
            </c:numRef>
          </c:xVal>
          <c:yVal>
            <c:numRef>
              <c:f>'All Data'!$G$96:$G$105</c:f>
              <c:numCache>
                <c:formatCode>0.00</c:formatCode>
                <c:ptCount val="10"/>
                <c:pt idx="0">
                  <c:v>1</c:v>
                </c:pt>
                <c:pt idx="1">
                  <c:v>1.0403094759602309</c:v>
                </c:pt>
                <c:pt idx="2">
                  <c:v>1.1125017410509976</c:v>
                </c:pt>
                <c:pt idx="3">
                  <c:v>1.1616955515317933</c:v>
                </c:pt>
                <c:pt idx="4">
                  <c:v>1.235549276717671</c:v>
                </c:pt>
                <c:pt idx="5">
                  <c:v>1.3396541775275086</c:v>
                </c:pt>
                <c:pt idx="6">
                  <c:v>1.4680144059533997</c:v>
                </c:pt>
                <c:pt idx="7">
                  <c:v>1.577660823367889</c:v>
                </c:pt>
                <c:pt idx="8">
                  <c:v>1.6273951887299281</c:v>
                </c:pt>
                <c:pt idx="9">
                  <c:v>1.6270337133798938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13-4EBA-8CD5-F9A7EE9D0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Data'!$AK$96:$AK$104</c:f>
              <c:numCache>
                <c:formatCode>General</c:formatCode>
                <c:ptCount val="9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</c:numCache>
            </c:numRef>
          </c:xVal>
          <c:yVal>
            <c:numRef>
              <c:f>'All Data'!$AJ$96:$AJ$105</c:f>
              <c:numCache>
                <c:formatCode>0.00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86-40C9-AC21-9A515D09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Data'!$AW$96:$AW$105</c:f>
              <c:numCache>
                <c:formatCode>General</c:formatCode>
                <c:ptCount val="10"/>
                <c:pt idx="0">
                  <c:v>1</c:v>
                </c:pt>
                <c:pt idx="1">
                  <c:v>0.89417989417989419</c:v>
                </c:pt>
                <c:pt idx="2">
                  <c:v>0.77989417989417986</c:v>
                </c:pt>
                <c:pt idx="3">
                  <c:v>0.66560846560846554</c:v>
                </c:pt>
                <c:pt idx="4">
                  <c:v>0.55132275132275133</c:v>
                </c:pt>
                <c:pt idx="5">
                  <c:v>0.437037037037037</c:v>
                </c:pt>
                <c:pt idx="6">
                  <c:v>0.32275132275132273</c:v>
                </c:pt>
                <c:pt idx="7">
                  <c:v>0.20846560846560844</c:v>
                </c:pt>
                <c:pt idx="8">
                  <c:v>9.4179894179894155E-2</c:v>
                </c:pt>
                <c:pt idx="9">
                  <c:v>0</c:v>
                </c:pt>
              </c:numCache>
            </c:numRef>
          </c:xVal>
          <c:yVal>
            <c:numRef>
              <c:f>'All Data'!$AV$96:$AV$105</c:f>
              <c:numCache>
                <c:formatCode>0.00</c:formatCode>
                <c:ptCount val="10"/>
                <c:pt idx="0">
                  <c:v>1</c:v>
                </c:pt>
                <c:pt idx="1">
                  <c:v>1.5407264601498487</c:v>
                </c:pt>
                <c:pt idx="2">
                  <c:v>2.0584498094027954</c:v>
                </c:pt>
                <c:pt idx="3">
                  <c:v>2.4953774700959559</c:v>
                </c:pt>
                <c:pt idx="4">
                  <c:v>2.8073872847566053</c:v>
                </c:pt>
                <c:pt idx="5">
                  <c:v>2.8191736406256847</c:v>
                </c:pt>
                <c:pt idx="6">
                  <c:v>2.723261622047934</c:v>
                </c:pt>
                <c:pt idx="7">
                  <c:v>2.8974718485738071</c:v>
                </c:pt>
                <c:pt idx="8">
                  <c:v>2.8965517241379315</c:v>
                </c:pt>
                <c:pt idx="9">
                  <c:v>2.5611444595364325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3E-410E-9A31-6E0B97E57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Data'!$Q$96:$Q$105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0.44444444444444448</c:v>
                </c:pt>
                <c:pt idx="6">
                  <c:v>0.33333333333333337</c:v>
                </c:pt>
                <c:pt idx="7">
                  <c:v>0.22222222222222229</c:v>
                </c:pt>
                <c:pt idx="8">
                  <c:v>0.11111111111111122</c:v>
                </c:pt>
                <c:pt idx="9">
                  <c:v>0</c:v>
                </c:pt>
              </c:numCache>
            </c:numRef>
          </c:xVal>
          <c:yVal>
            <c:numRef>
              <c:f>'All Data'!$P$96:$P$105</c:f>
              <c:numCache>
                <c:formatCode>0.00</c:formatCode>
                <c:ptCount val="10"/>
                <c:pt idx="0">
                  <c:v>1</c:v>
                </c:pt>
                <c:pt idx="1">
                  <c:v>0.96443449901206957</c:v>
                </c:pt>
                <c:pt idx="2">
                  <c:v>0.92227485895207961</c:v>
                </c:pt>
                <c:pt idx="3">
                  <c:v>0.86252291284785865</c:v>
                </c:pt>
                <c:pt idx="4">
                  <c:v>0.79527221653533942</c:v>
                </c:pt>
                <c:pt idx="5">
                  <c:v>0.72121313114480923</c:v>
                </c:pt>
                <c:pt idx="6">
                  <c:v>0.63853643440378993</c:v>
                </c:pt>
                <c:pt idx="7">
                  <c:v>0.54456400123788895</c:v>
                </c:pt>
                <c:pt idx="8">
                  <c:v>0.40017140000476115</c:v>
                </c:pt>
                <c:pt idx="9">
                  <c:v>0.12599090627752518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70-4EF3-89FA-81C29374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7537182852145E-2"/>
          <c:y val="7.407407407407407E-2"/>
          <c:w val="0.88073862642169731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v>System 1</c:v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Data'!$G$3:$G$12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0.77777777777777801</c:v>
                </c:pt>
                <c:pt idx="3">
                  <c:v>0.66666666666666685</c:v>
                </c:pt>
                <c:pt idx="4">
                  <c:v>0.5555555555555558</c:v>
                </c:pt>
                <c:pt idx="5">
                  <c:v>0.44444444444444464</c:v>
                </c:pt>
                <c:pt idx="6">
                  <c:v>0.33333333333333348</c:v>
                </c:pt>
                <c:pt idx="7">
                  <c:v>0.22222222222222232</c:v>
                </c:pt>
                <c:pt idx="8">
                  <c:v>0.11111111111111116</c:v>
                </c:pt>
                <c:pt idx="9">
                  <c:v>0</c:v>
                </c:pt>
              </c:numCache>
            </c:numRef>
          </c:xVal>
          <c:yVal>
            <c:numRef>
              <c:f>'All Data'!$F$3:$F$12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2A-42A1-857B-BB693A31E136}"/>
            </c:ext>
          </c:extLst>
        </c:ser>
        <c:ser>
          <c:idx val="1"/>
          <c:order val="1"/>
          <c:tx>
            <c:v>System 3</c:v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Data'!$Z$3:$Z$12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Data'!$Y$3:$Y$12</c:f>
              <c:numCache>
                <c:formatCode>0.00</c:formatCode>
                <c:ptCount val="10"/>
                <c:pt idx="0">
                  <c:v>1</c:v>
                </c:pt>
                <c:pt idx="1">
                  <c:v>1.0819672131147542</c:v>
                </c:pt>
                <c:pt idx="2">
                  <c:v>1.1147540983606559</c:v>
                </c:pt>
                <c:pt idx="3">
                  <c:v>1.1147540983606559</c:v>
                </c:pt>
                <c:pt idx="4">
                  <c:v>1.2295081967213115</c:v>
                </c:pt>
                <c:pt idx="5">
                  <c:v>1.2295081967213115</c:v>
                </c:pt>
                <c:pt idx="6">
                  <c:v>1.2459016393442621</c:v>
                </c:pt>
                <c:pt idx="7">
                  <c:v>1.2950819672131149</c:v>
                </c:pt>
                <c:pt idx="8">
                  <c:v>1.3114754098360655</c:v>
                </c:pt>
                <c:pt idx="9">
                  <c:v>1.4262295081967213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2A-42A1-857B-BB693A31E136}"/>
            </c:ext>
          </c:extLst>
        </c:ser>
        <c:ser>
          <c:idx val="2"/>
          <c:order val="2"/>
          <c:tx>
            <c:v>System 4</c:v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4658777144366435E-2"/>
                  <c:y val="8.710369017642373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Data'!$G$3:$G$12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0.77777777777777801</c:v>
                </c:pt>
                <c:pt idx="3">
                  <c:v>0.66666666666666685</c:v>
                </c:pt>
                <c:pt idx="4">
                  <c:v>0.5555555555555558</c:v>
                </c:pt>
                <c:pt idx="5">
                  <c:v>0.44444444444444464</c:v>
                </c:pt>
                <c:pt idx="6">
                  <c:v>0.33333333333333348</c:v>
                </c:pt>
                <c:pt idx="7">
                  <c:v>0.22222222222222232</c:v>
                </c:pt>
                <c:pt idx="8">
                  <c:v>0.11111111111111116</c:v>
                </c:pt>
                <c:pt idx="9">
                  <c:v>0</c:v>
                </c:pt>
              </c:numCache>
            </c:numRef>
          </c:xVal>
          <c:yVal>
            <c:numRef>
              <c:f>'All Data'!$F$33:$F$42</c:f>
              <c:numCache>
                <c:formatCode>General</c:formatCode>
                <c:ptCount val="10"/>
                <c:pt idx="0">
                  <c:v>1</c:v>
                </c:pt>
                <c:pt idx="1">
                  <c:v>1.0076026355803345</c:v>
                </c:pt>
                <c:pt idx="2">
                  <c:v>1.0155431660753507</c:v>
                </c:pt>
                <c:pt idx="3">
                  <c:v>1.0234836965703666</c:v>
                </c:pt>
                <c:pt idx="4">
                  <c:v>1.0280452779185674</c:v>
                </c:pt>
                <c:pt idx="5">
                  <c:v>1.0734921439432337</c:v>
                </c:pt>
                <c:pt idx="6">
                  <c:v>1.0915695218786958</c:v>
                </c:pt>
                <c:pt idx="7">
                  <c:v>1.1417469167089036</c:v>
                </c:pt>
                <c:pt idx="8">
                  <c:v>1.1415779692515629</c:v>
                </c:pt>
                <c:pt idx="9">
                  <c:v>1.1414090217942221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2A-42A1-857B-BB693A31E136}"/>
            </c:ext>
          </c:extLst>
        </c:ser>
        <c:ser>
          <c:idx val="3"/>
          <c:order val="3"/>
          <c:tx>
            <c:v>System 5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7877272629781853E-2"/>
                  <c:y val="-0.252063506110069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Data'!$Q$33:$Q$42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Data'!$P$33:$P$42</c:f>
              <c:numCache>
                <c:formatCode>0.00</c:formatCode>
                <c:ptCount val="10"/>
                <c:pt idx="0">
                  <c:v>1</c:v>
                </c:pt>
                <c:pt idx="1">
                  <c:v>1.1089928057553955</c:v>
                </c:pt>
                <c:pt idx="2">
                  <c:v>1.2359712230215827</c:v>
                </c:pt>
                <c:pt idx="3">
                  <c:v>1.3658273381294963</c:v>
                </c:pt>
                <c:pt idx="4">
                  <c:v>1.4579136690647483</c:v>
                </c:pt>
                <c:pt idx="5">
                  <c:v>1.5964028776978418</c:v>
                </c:pt>
                <c:pt idx="6">
                  <c:v>1.7050359712230216</c:v>
                </c:pt>
                <c:pt idx="7">
                  <c:v>1.8546762589928059</c:v>
                </c:pt>
                <c:pt idx="8">
                  <c:v>1.8079136690647479</c:v>
                </c:pt>
                <c:pt idx="9">
                  <c:v>1.7787769784172662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2A-42A1-857B-BB693A31E136}"/>
            </c:ext>
          </c:extLst>
        </c:ser>
        <c:ser>
          <c:idx val="4"/>
          <c:order val="4"/>
          <c:tx>
            <c:v>System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'All Data'!$Z$33:$Z$42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0.7777777777777779</c:v>
                </c:pt>
                <c:pt idx="3">
                  <c:v>0.66666666666666674</c:v>
                </c:pt>
                <c:pt idx="4">
                  <c:v>0.55555555555555569</c:v>
                </c:pt>
                <c:pt idx="5">
                  <c:v>0.44444444444444464</c:v>
                </c:pt>
                <c:pt idx="6">
                  <c:v>0.33333333333333354</c:v>
                </c:pt>
                <c:pt idx="7">
                  <c:v>0.22222222222222238</c:v>
                </c:pt>
                <c:pt idx="8">
                  <c:v>0.11111111111111119</c:v>
                </c:pt>
                <c:pt idx="9">
                  <c:v>0</c:v>
                </c:pt>
              </c:numCache>
            </c:numRef>
          </c:xVal>
          <c:yVal>
            <c:numRef>
              <c:f>'All Data'!$Y$33:$Y$42</c:f>
              <c:numCache>
                <c:formatCode>0.00</c:formatCode>
                <c:ptCount val="10"/>
                <c:pt idx="0">
                  <c:v>1</c:v>
                </c:pt>
                <c:pt idx="1">
                  <c:v>1.0576003824091778</c:v>
                </c:pt>
                <c:pt idx="2">
                  <c:v>1.1058453974323956</c:v>
                </c:pt>
                <c:pt idx="3">
                  <c:v>1.1641286533733952</c:v>
                </c:pt>
                <c:pt idx="4">
                  <c:v>1.2198511335700628</c:v>
                </c:pt>
                <c:pt idx="5">
                  <c:v>1.2694960393335155</c:v>
                </c:pt>
                <c:pt idx="6">
                  <c:v>1.3225553127560776</c:v>
                </c:pt>
                <c:pt idx="7">
                  <c:v>1.3722685058727127</c:v>
                </c:pt>
                <c:pt idx="8">
                  <c:v>1.4315077847582627</c:v>
                </c:pt>
                <c:pt idx="9">
                  <c:v>1.4954588910133844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2A-42A1-857B-BB693A31E136}"/>
            </c:ext>
          </c:extLst>
        </c:ser>
        <c:ser>
          <c:idx val="5"/>
          <c:order val="5"/>
          <c:tx>
            <c:v>System 8</c:v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121341870344336E-2"/>
                  <c:y val="-0.157303813474501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Data'!$Q$65:$Q$74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Data'!$P$65:$P$74</c:f>
              <c:numCache>
                <c:formatCode>General</c:formatCode>
                <c:ptCount val="10"/>
                <c:pt idx="0">
                  <c:v>1</c:v>
                </c:pt>
                <c:pt idx="1">
                  <c:v>1.089404761904762</c:v>
                </c:pt>
                <c:pt idx="2">
                  <c:v>1.1046428571428573</c:v>
                </c:pt>
                <c:pt idx="3">
                  <c:v>1.1227380952380952</c:v>
                </c:pt>
                <c:pt idx="4">
                  <c:v>1.2485714285714284</c:v>
                </c:pt>
                <c:pt idx="5">
                  <c:v>1.2470238095238095</c:v>
                </c:pt>
                <c:pt idx="6">
                  <c:v>1.3507142857142855</c:v>
                </c:pt>
                <c:pt idx="7">
                  <c:v>1.425357142857143</c:v>
                </c:pt>
                <c:pt idx="8">
                  <c:v>1.4578571428571427</c:v>
                </c:pt>
                <c:pt idx="9">
                  <c:v>1.5639285714285716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72A-42A1-857B-BB693A31E136}"/>
            </c:ext>
          </c:extLst>
        </c:ser>
        <c:ser>
          <c:idx val="6"/>
          <c:order val="6"/>
          <c:tx>
            <c:v>System 9 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412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'All Data'!$Z$65:$Z$74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Data'!$Y$65:$Y$74</c:f>
              <c:numCache>
                <c:formatCode>0.00</c:formatCode>
                <c:ptCount val="10"/>
                <c:pt idx="0">
                  <c:v>1</c:v>
                </c:pt>
                <c:pt idx="1">
                  <c:v>1.0886983233073084</c:v>
                </c:pt>
                <c:pt idx="2">
                  <c:v>1.0495328298988866</c:v>
                </c:pt>
                <c:pt idx="3">
                  <c:v>1.2402406246000257</c:v>
                </c:pt>
                <c:pt idx="4">
                  <c:v>1.2774862408805838</c:v>
                </c:pt>
                <c:pt idx="5">
                  <c:v>1.3608089082298733</c:v>
                </c:pt>
                <c:pt idx="6">
                  <c:v>1.3413541533341868</c:v>
                </c:pt>
                <c:pt idx="7">
                  <c:v>1.3101241520542688</c:v>
                </c:pt>
                <c:pt idx="8">
                  <c:v>1.3037245616280559</c:v>
                </c:pt>
                <c:pt idx="9">
                  <c:v>1.3302188659925767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72A-42A1-857B-BB693A31E136}"/>
            </c:ext>
          </c:extLst>
        </c:ser>
        <c:ser>
          <c:idx val="7"/>
          <c:order val="7"/>
          <c:tx>
            <c:v>System 10</c:v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'All Data'!$Z$65:$Z$74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Data'!$G$96:$G$106</c:f>
              <c:numCache>
                <c:formatCode>0.00</c:formatCode>
                <c:ptCount val="11"/>
                <c:pt idx="0">
                  <c:v>1</c:v>
                </c:pt>
                <c:pt idx="1">
                  <c:v>1.0403094759602309</c:v>
                </c:pt>
                <c:pt idx="2">
                  <c:v>1.1125017410509976</c:v>
                </c:pt>
                <c:pt idx="3">
                  <c:v>1.1616955515317933</c:v>
                </c:pt>
                <c:pt idx="4">
                  <c:v>1.235549276717671</c:v>
                </c:pt>
                <c:pt idx="5">
                  <c:v>1.3396541775275086</c:v>
                </c:pt>
                <c:pt idx="6">
                  <c:v>1.4680144059533997</c:v>
                </c:pt>
                <c:pt idx="7">
                  <c:v>1.577660823367889</c:v>
                </c:pt>
                <c:pt idx="8">
                  <c:v>1.6273951887299281</c:v>
                </c:pt>
                <c:pt idx="9">
                  <c:v>1.6270337133798938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72A-42A1-857B-BB693A31E136}"/>
            </c:ext>
          </c:extLst>
        </c:ser>
        <c:ser>
          <c:idx val="8"/>
          <c:order val="8"/>
          <c:tx>
            <c:v>System 12</c:v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'All Data'!$Z$96:$Z$105</c:f>
              <c:numCache>
                <c:formatCode>General</c:formatCode>
                <c:ptCount val="10"/>
                <c:pt idx="0">
                  <c:v>1</c:v>
                </c:pt>
                <c:pt idx="1">
                  <c:v>0.88888928317955984</c:v>
                </c:pt>
                <c:pt idx="2">
                  <c:v>0.77777856635911979</c:v>
                </c:pt>
                <c:pt idx="3">
                  <c:v>0.66666784953867964</c:v>
                </c:pt>
                <c:pt idx="4">
                  <c:v>0.55555713271823948</c:v>
                </c:pt>
                <c:pt idx="5">
                  <c:v>0.44444641589779937</c:v>
                </c:pt>
                <c:pt idx="6">
                  <c:v>0.33333569907735922</c:v>
                </c:pt>
                <c:pt idx="7">
                  <c:v>0.22222498225691911</c:v>
                </c:pt>
                <c:pt idx="8">
                  <c:v>0.11111426543647898</c:v>
                </c:pt>
                <c:pt idx="9">
                  <c:v>0</c:v>
                </c:pt>
              </c:numCache>
            </c:numRef>
          </c:xVal>
          <c:yVal>
            <c:numRef>
              <c:f>'All Data'!$Y$96:$Y$105</c:f>
              <c:numCache>
                <c:formatCode>0.00</c:formatCode>
                <c:ptCount val="10"/>
                <c:pt idx="0">
                  <c:v>1</c:v>
                </c:pt>
                <c:pt idx="1">
                  <c:v>1.0241935483870968</c:v>
                </c:pt>
                <c:pt idx="2">
                  <c:v>1.0564516129032258</c:v>
                </c:pt>
                <c:pt idx="3">
                  <c:v>1.088709677419355</c:v>
                </c:pt>
                <c:pt idx="4">
                  <c:v>1.1129032258064515</c:v>
                </c:pt>
                <c:pt idx="5">
                  <c:v>1.1370967741935483</c:v>
                </c:pt>
                <c:pt idx="6">
                  <c:v>1.1774193548387095</c:v>
                </c:pt>
                <c:pt idx="7">
                  <c:v>1.2016129032258065</c:v>
                </c:pt>
                <c:pt idx="8">
                  <c:v>1.225806451612903</c:v>
                </c:pt>
                <c:pt idx="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72A-42A1-857B-BB693A31E136}"/>
            </c:ext>
          </c:extLst>
        </c:ser>
        <c:ser>
          <c:idx val="9"/>
          <c:order val="9"/>
          <c:tx>
            <c:v>Trendline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4">
                    <a:lumMod val="60000"/>
                  </a:schemeClr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5080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A5-C846-A202-0462E5D4BF76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1.4946999999999999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2A5-C846-A202-0462E5D4B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436911"/>
        <c:axId val="347566095"/>
      </c:scatterChart>
      <c:valAx>
        <c:axId val="33643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566095"/>
        <c:crosses val="autoZero"/>
        <c:crossBetween val="midCat"/>
      </c:valAx>
      <c:valAx>
        <c:axId val="34756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69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74501017348924"/>
          <c:y val="0.10073200781367436"/>
          <c:w val="0.10491243268460912"/>
          <c:h val="0.64889460035798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9384778496581226E-3"/>
                  <c:y val="0.171681996681495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'All Data'!$B$126:$B$215</c:f>
              <c:numCache>
                <c:formatCode>General</c:formatCode>
                <c:ptCount val="90"/>
                <c:pt idx="0">
                  <c:v>1</c:v>
                </c:pt>
                <c:pt idx="1">
                  <c:v>0.88888894117647077</c:v>
                </c:pt>
                <c:pt idx="2">
                  <c:v>0.77777788235294154</c:v>
                </c:pt>
                <c:pt idx="3">
                  <c:v>0.66666682352941231</c:v>
                </c:pt>
                <c:pt idx="4">
                  <c:v>0.55555576470588297</c:v>
                </c:pt>
                <c:pt idx="5">
                  <c:v>0.44444470588235374</c:v>
                </c:pt>
                <c:pt idx="6">
                  <c:v>0.33333364705882451</c:v>
                </c:pt>
                <c:pt idx="7">
                  <c:v>0.22222258823529528</c:v>
                </c:pt>
                <c:pt idx="8">
                  <c:v>0.11111152941176602</c:v>
                </c:pt>
                <c:pt idx="9">
                  <c:v>0</c:v>
                </c:pt>
                <c:pt idx="10">
                  <c:v>1</c:v>
                </c:pt>
                <c:pt idx="11">
                  <c:v>0.88888894117647077</c:v>
                </c:pt>
                <c:pt idx="12">
                  <c:v>0.77777788235294154</c:v>
                </c:pt>
                <c:pt idx="13">
                  <c:v>0.66666682352941231</c:v>
                </c:pt>
                <c:pt idx="14">
                  <c:v>0.55555576470588297</c:v>
                </c:pt>
                <c:pt idx="15">
                  <c:v>0.44444470588235374</c:v>
                </c:pt>
                <c:pt idx="16">
                  <c:v>0.33333364705882451</c:v>
                </c:pt>
                <c:pt idx="17">
                  <c:v>0.22222258823529528</c:v>
                </c:pt>
                <c:pt idx="18">
                  <c:v>0.11111152941176602</c:v>
                </c:pt>
                <c:pt idx="19">
                  <c:v>0</c:v>
                </c:pt>
                <c:pt idx="20">
                  <c:v>1</c:v>
                </c:pt>
                <c:pt idx="21">
                  <c:v>0.88888894117647077</c:v>
                </c:pt>
                <c:pt idx="22">
                  <c:v>0.77777788235294154</c:v>
                </c:pt>
                <c:pt idx="23">
                  <c:v>0.66666682352941231</c:v>
                </c:pt>
                <c:pt idx="24">
                  <c:v>0.55555576470588297</c:v>
                </c:pt>
                <c:pt idx="25">
                  <c:v>0.44444470588235374</c:v>
                </c:pt>
                <c:pt idx="26">
                  <c:v>0.33333364705882451</c:v>
                </c:pt>
                <c:pt idx="27">
                  <c:v>0.22222258823529528</c:v>
                </c:pt>
                <c:pt idx="28">
                  <c:v>0.11111152941176602</c:v>
                </c:pt>
                <c:pt idx="29">
                  <c:v>0</c:v>
                </c:pt>
                <c:pt idx="30">
                  <c:v>1</c:v>
                </c:pt>
                <c:pt idx="31">
                  <c:v>0.88888894117647077</c:v>
                </c:pt>
                <c:pt idx="32">
                  <c:v>0.77777788235294154</c:v>
                </c:pt>
                <c:pt idx="33">
                  <c:v>0.66666682352941231</c:v>
                </c:pt>
                <c:pt idx="34">
                  <c:v>0.55555576470588297</c:v>
                </c:pt>
                <c:pt idx="35">
                  <c:v>0.44444470588235374</c:v>
                </c:pt>
                <c:pt idx="36">
                  <c:v>0.33333364705882451</c:v>
                </c:pt>
                <c:pt idx="37">
                  <c:v>0.22222258823529528</c:v>
                </c:pt>
                <c:pt idx="38">
                  <c:v>0.11111152941176602</c:v>
                </c:pt>
                <c:pt idx="39">
                  <c:v>0</c:v>
                </c:pt>
                <c:pt idx="40">
                  <c:v>1</c:v>
                </c:pt>
                <c:pt idx="41">
                  <c:v>0.88888894117647077</c:v>
                </c:pt>
                <c:pt idx="42">
                  <c:v>0.77777788235294154</c:v>
                </c:pt>
                <c:pt idx="43">
                  <c:v>0.66666682352941231</c:v>
                </c:pt>
                <c:pt idx="44">
                  <c:v>0.55555576470588297</c:v>
                </c:pt>
                <c:pt idx="45">
                  <c:v>0.44444470588235374</c:v>
                </c:pt>
                <c:pt idx="46">
                  <c:v>0.33333364705882451</c:v>
                </c:pt>
                <c:pt idx="47">
                  <c:v>0.22222258823529528</c:v>
                </c:pt>
                <c:pt idx="48">
                  <c:v>0.11111152941176602</c:v>
                </c:pt>
                <c:pt idx="49">
                  <c:v>0</c:v>
                </c:pt>
                <c:pt idx="50">
                  <c:v>1</c:v>
                </c:pt>
                <c:pt idx="51">
                  <c:v>0.88888894117647077</c:v>
                </c:pt>
                <c:pt idx="52">
                  <c:v>0.77777788235294154</c:v>
                </c:pt>
                <c:pt idx="53">
                  <c:v>0.66666682352941231</c:v>
                </c:pt>
                <c:pt idx="54">
                  <c:v>0.55555576470588297</c:v>
                </c:pt>
                <c:pt idx="55">
                  <c:v>0.44444470588235374</c:v>
                </c:pt>
                <c:pt idx="56">
                  <c:v>0.33333364705882451</c:v>
                </c:pt>
                <c:pt idx="57">
                  <c:v>0.22222258823529528</c:v>
                </c:pt>
                <c:pt idx="58">
                  <c:v>0.11111152941176602</c:v>
                </c:pt>
                <c:pt idx="59">
                  <c:v>0</c:v>
                </c:pt>
                <c:pt idx="60">
                  <c:v>1</c:v>
                </c:pt>
                <c:pt idx="61">
                  <c:v>0.88888894117647077</c:v>
                </c:pt>
                <c:pt idx="62">
                  <c:v>0.77777788235294154</c:v>
                </c:pt>
                <c:pt idx="63">
                  <c:v>0.66666682352941231</c:v>
                </c:pt>
                <c:pt idx="64">
                  <c:v>0.55555576470588297</c:v>
                </c:pt>
                <c:pt idx="65">
                  <c:v>0.44444470588235374</c:v>
                </c:pt>
                <c:pt idx="66">
                  <c:v>0.33333364705882451</c:v>
                </c:pt>
                <c:pt idx="67">
                  <c:v>0.22222258823529528</c:v>
                </c:pt>
                <c:pt idx="68">
                  <c:v>0.11111152941176602</c:v>
                </c:pt>
                <c:pt idx="69">
                  <c:v>0</c:v>
                </c:pt>
                <c:pt idx="70">
                  <c:v>1</c:v>
                </c:pt>
                <c:pt idx="71">
                  <c:v>0.88888894117647077</c:v>
                </c:pt>
                <c:pt idx="72">
                  <c:v>0.77777788235294154</c:v>
                </c:pt>
                <c:pt idx="73">
                  <c:v>0.66666682352941231</c:v>
                </c:pt>
                <c:pt idx="74">
                  <c:v>0.55555576470588297</c:v>
                </c:pt>
                <c:pt idx="75">
                  <c:v>0.44444470588235374</c:v>
                </c:pt>
                <c:pt idx="76">
                  <c:v>0.33333364705882451</c:v>
                </c:pt>
                <c:pt idx="77">
                  <c:v>0.22222258823529528</c:v>
                </c:pt>
                <c:pt idx="78">
                  <c:v>0.11111152941176602</c:v>
                </c:pt>
                <c:pt idx="79">
                  <c:v>0</c:v>
                </c:pt>
                <c:pt idx="80">
                  <c:v>1</c:v>
                </c:pt>
                <c:pt idx="81">
                  <c:v>0.88888894117647077</c:v>
                </c:pt>
                <c:pt idx="82">
                  <c:v>0.77777788235294154</c:v>
                </c:pt>
                <c:pt idx="83">
                  <c:v>0.66666682352941231</c:v>
                </c:pt>
                <c:pt idx="84">
                  <c:v>0.55555576470588297</c:v>
                </c:pt>
                <c:pt idx="85">
                  <c:v>0.44444470588235374</c:v>
                </c:pt>
                <c:pt idx="86">
                  <c:v>0.33333364705882451</c:v>
                </c:pt>
                <c:pt idx="87">
                  <c:v>0.22222258823529528</c:v>
                </c:pt>
                <c:pt idx="88">
                  <c:v>0.11111152941176602</c:v>
                </c:pt>
                <c:pt idx="89">
                  <c:v>0</c:v>
                </c:pt>
              </c:numCache>
            </c:numRef>
          </c:xVal>
          <c:yVal>
            <c:numRef>
              <c:f>'All Data'!$D$126:$D$215</c:f>
              <c:numCache>
                <c:formatCode>General</c:formatCode>
                <c:ptCount val="9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  <c:pt idx="10">
                  <c:v>1</c:v>
                </c:pt>
                <c:pt idx="11">
                  <c:v>1.0819672131147542</c:v>
                </c:pt>
                <c:pt idx="12">
                  <c:v>1.1147540983606559</c:v>
                </c:pt>
                <c:pt idx="13">
                  <c:v>1.1147540983606559</c:v>
                </c:pt>
                <c:pt idx="14">
                  <c:v>1.2295081967213115</c:v>
                </c:pt>
                <c:pt idx="15">
                  <c:v>1.2295081967213115</c:v>
                </c:pt>
                <c:pt idx="16">
                  <c:v>1.2459016393442621</c:v>
                </c:pt>
                <c:pt idx="17">
                  <c:v>1.2950819672131149</c:v>
                </c:pt>
                <c:pt idx="18">
                  <c:v>1.3114754098360655</c:v>
                </c:pt>
                <c:pt idx="19">
                  <c:v>1.4262295081967213</c:v>
                </c:pt>
                <c:pt idx="20">
                  <c:v>1</c:v>
                </c:pt>
                <c:pt idx="21">
                  <c:v>1.1089928057553955</c:v>
                </c:pt>
                <c:pt idx="22">
                  <c:v>1.2359712230215827</c:v>
                </c:pt>
                <c:pt idx="23">
                  <c:v>1.3658273381294963</c:v>
                </c:pt>
                <c:pt idx="24">
                  <c:v>1.4579136690647483</c:v>
                </c:pt>
                <c:pt idx="25">
                  <c:v>1.5964028776978418</c:v>
                </c:pt>
                <c:pt idx="26">
                  <c:v>1.7050359712230216</c:v>
                </c:pt>
                <c:pt idx="27">
                  <c:v>1.8546762589928059</c:v>
                </c:pt>
                <c:pt idx="28">
                  <c:v>1.8079136690647479</c:v>
                </c:pt>
                <c:pt idx="29">
                  <c:v>1.7787769784172662</c:v>
                </c:pt>
                <c:pt idx="30">
                  <c:v>1</c:v>
                </c:pt>
                <c:pt idx="31">
                  <c:v>1.0576003824091778</c:v>
                </c:pt>
                <c:pt idx="32">
                  <c:v>1.1058453974323956</c:v>
                </c:pt>
                <c:pt idx="33">
                  <c:v>1.1641286533733952</c:v>
                </c:pt>
                <c:pt idx="34">
                  <c:v>1.2198511335700628</c:v>
                </c:pt>
                <c:pt idx="35">
                  <c:v>1.2694960393335155</c:v>
                </c:pt>
                <c:pt idx="36">
                  <c:v>1.3225553127560776</c:v>
                </c:pt>
                <c:pt idx="37">
                  <c:v>1.3722685058727127</c:v>
                </c:pt>
                <c:pt idx="38">
                  <c:v>1.4315077847582627</c:v>
                </c:pt>
                <c:pt idx="39">
                  <c:v>1.4954588910133844</c:v>
                </c:pt>
                <c:pt idx="40">
                  <c:v>1</c:v>
                </c:pt>
                <c:pt idx="41">
                  <c:v>1.0221475675003111</c:v>
                </c:pt>
                <c:pt idx="42">
                  <c:v>1.1067562523329599</c:v>
                </c:pt>
                <c:pt idx="43">
                  <c:v>1.0747791464476792</c:v>
                </c:pt>
                <c:pt idx="44">
                  <c:v>1.0878437227821325</c:v>
                </c:pt>
                <c:pt idx="45">
                  <c:v>1.1974617394550204</c:v>
                </c:pt>
                <c:pt idx="46">
                  <c:v>1.1809132760980465</c:v>
                </c:pt>
                <c:pt idx="47">
                  <c:v>1.1837750404379741</c:v>
                </c:pt>
                <c:pt idx="48">
                  <c:v>1.2130148065198456</c:v>
                </c:pt>
                <c:pt idx="49">
                  <c:v>1.2611671021525444</c:v>
                </c:pt>
                <c:pt idx="50">
                  <c:v>1</c:v>
                </c:pt>
                <c:pt idx="51">
                  <c:v>1.089404761904762</c:v>
                </c:pt>
                <c:pt idx="52">
                  <c:v>1.1046428571428573</c:v>
                </c:pt>
                <c:pt idx="53">
                  <c:v>1.1227380952380952</c:v>
                </c:pt>
                <c:pt idx="54">
                  <c:v>1.2485714285714284</c:v>
                </c:pt>
                <c:pt idx="55">
                  <c:v>1.2470238095238095</c:v>
                </c:pt>
                <c:pt idx="56">
                  <c:v>1.3507142857142855</c:v>
                </c:pt>
                <c:pt idx="57">
                  <c:v>1.425357142857143</c:v>
                </c:pt>
                <c:pt idx="58">
                  <c:v>1.4578571428571427</c:v>
                </c:pt>
                <c:pt idx="59">
                  <c:v>1.5639285714285716</c:v>
                </c:pt>
                <c:pt idx="60">
                  <c:v>1</c:v>
                </c:pt>
                <c:pt idx="61">
                  <c:v>1.0886983233073084</c:v>
                </c:pt>
                <c:pt idx="62">
                  <c:v>1.0495328298988866</c:v>
                </c:pt>
                <c:pt idx="63">
                  <c:v>1.2402406246000257</c:v>
                </c:pt>
                <c:pt idx="64">
                  <c:v>1.2774862408805838</c:v>
                </c:pt>
                <c:pt idx="65">
                  <c:v>1.3608089082298733</c:v>
                </c:pt>
                <c:pt idx="66">
                  <c:v>1.3413541533341868</c:v>
                </c:pt>
                <c:pt idx="67">
                  <c:v>1.3101241520542688</c:v>
                </c:pt>
                <c:pt idx="68">
                  <c:v>1.3037245616280559</c:v>
                </c:pt>
                <c:pt idx="69">
                  <c:v>1.3302188659925767</c:v>
                </c:pt>
                <c:pt idx="70">
                  <c:v>1</c:v>
                </c:pt>
                <c:pt idx="71">
                  <c:v>1.0403094759602309</c:v>
                </c:pt>
                <c:pt idx="72">
                  <c:v>1.1125017410509976</c:v>
                </c:pt>
                <c:pt idx="73">
                  <c:v>1.1616955515317933</c:v>
                </c:pt>
                <c:pt idx="74">
                  <c:v>1.235549276717671</c:v>
                </c:pt>
                <c:pt idx="75">
                  <c:v>1.3396541775275086</c:v>
                </c:pt>
                <c:pt idx="76">
                  <c:v>1.4680144059533997</c:v>
                </c:pt>
                <c:pt idx="77">
                  <c:v>1.577660823367889</c:v>
                </c:pt>
                <c:pt idx="78">
                  <c:v>1.6273951887299281</c:v>
                </c:pt>
                <c:pt idx="79">
                  <c:v>1.6270337133798938</c:v>
                </c:pt>
                <c:pt idx="80">
                  <c:v>1</c:v>
                </c:pt>
                <c:pt idx="81">
                  <c:v>1.0241935483870968</c:v>
                </c:pt>
                <c:pt idx="82">
                  <c:v>1.0564516129032258</c:v>
                </c:pt>
                <c:pt idx="83">
                  <c:v>1.088709677419355</c:v>
                </c:pt>
                <c:pt idx="84">
                  <c:v>1.1129032258064515</c:v>
                </c:pt>
                <c:pt idx="85">
                  <c:v>1.1370967741935483</c:v>
                </c:pt>
                <c:pt idx="86">
                  <c:v>1.1774193548387095</c:v>
                </c:pt>
                <c:pt idx="87">
                  <c:v>1.2016129032258065</c:v>
                </c:pt>
                <c:pt idx="88">
                  <c:v>1.225806451612903</c:v>
                </c:pt>
                <c:pt idx="8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5D-4F83-999A-3EA20BF1C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936255"/>
        <c:axId val="185946591"/>
      </c:scatterChart>
      <c:valAx>
        <c:axId val="365936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46591"/>
        <c:crosses val="autoZero"/>
        <c:crossBetween val="midCat"/>
      </c:valAx>
      <c:valAx>
        <c:axId val="18594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362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Branched System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93055616580851"/>
                  <c:y val="0.170568327936413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Data'!$AF$4:$AF$53</c:f>
              <c:numCache>
                <c:formatCode>General</c:formatCode>
                <c:ptCount val="5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  <c:pt idx="10" formatCode="0.00">
                  <c:v>1</c:v>
                </c:pt>
                <c:pt idx="11" formatCode="0.00">
                  <c:v>0.88888888888888884</c:v>
                </c:pt>
                <c:pt idx="12" formatCode="0.00">
                  <c:v>0.77777777777777779</c:v>
                </c:pt>
                <c:pt idx="13" formatCode="0.00">
                  <c:v>0.66666666666666663</c:v>
                </c:pt>
                <c:pt idx="14" formatCode="0.00">
                  <c:v>0.55555555555555558</c:v>
                </c:pt>
                <c:pt idx="15" formatCode="0.00">
                  <c:v>0.44444444444444442</c:v>
                </c:pt>
                <c:pt idx="16" formatCode="0.00">
                  <c:v>0.33333333333333331</c:v>
                </c:pt>
                <c:pt idx="17" formatCode="0.00">
                  <c:v>0.22222222222222221</c:v>
                </c:pt>
                <c:pt idx="18" formatCode="0.00">
                  <c:v>0.1111111111111111</c:v>
                </c:pt>
                <c:pt idx="19" formatCode="0.00">
                  <c:v>0</c:v>
                </c:pt>
                <c:pt idx="20" formatCode="0.00">
                  <c:v>1</c:v>
                </c:pt>
                <c:pt idx="21" formatCode="0.00">
                  <c:v>0.88888888888888884</c:v>
                </c:pt>
                <c:pt idx="22" formatCode="0.00">
                  <c:v>0.77777777777777779</c:v>
                </c:pt>
                <c:pt idx="23" formatCode="0.00">
                  <c:v>0.66666666666666663</c:v>
                </c:pt>
                <c:pt idx="24" formatCode="0.00">
                  <c:v>0.55555555555555558</c:v>
                </c:pt>
                <c:pt idx="25" formatCode="0.00">
                  <c:v>0.44444444444444442</c:v>
                </c:pt>
                <c:pt idx="26" formatCode="0.00">
                  <c:v>0.33333333333333331</c:v>
                </c:pt>
                <c:pt idx="27" formatCode="0.00">
                  <c:v>0.22222222222222221</c:v>
                </c:pt>
                <c:pt idx="28" formatCode="0.00">
                  <c:v>0.1111111111111111</c:v>
                </c:pt>
                <c:pt idx="29" formatCode="0.00">
                  <c:v>0</c:v>
                </c:pt>
                <c:pt idx="30" formatCode="0.00">
                  <c:v>1</c:v>
                </c:pt>
                <c:pt idx="31" formatCode="0.00">
                  <c:v>0.88888888888888884</c:v>
                </c:pt>
                <c:pt idx="32" formatCode="0.00">
                  <c:v>0.77777777777777779</c:v>
                </c:pt>
                <c:pt idx="33" formatCode="0.00">
                  <c:v>0.66666666666666663</c:v>
                </c:pt>
                <c:pt idx="34" formatCode="0.00">
                  <c:v>0.55555555555555558</c:v>
                </c:pt>
                <c:pt idx="35" formatCode="0.00">
                  <c:v>0.44444444444444442</c:v>
                </c:pt>
                <c:pt idx="36" formatCode="0.00">
                  <c:v>0.33333333333333331</c:v>
                </c:pt>
                <c:pt idx="37" formatCode="0.00">
                  <c:v>0.22222222222222221</c:v>
                </c:pt>
                <c:pt idx="38" formatCode="0.00">
                  <c:v>0.1111111111111111</c:v>
                </c:pt>
                <c:pt idx="39" formatCode="0.00">
                  <c:v>0</c:v>
                </c:pt>
                <c:pt idx="40" formatCode="0.00">
                  <c:v>1</c:v>
                </c:pt>
                <c:pt idx="41" formatCode="0.00">
                  <c:v>0.89</c:v>
                </c:pt>
                <c:pt idx="42" formatCode="0.00">
                  <c:v>0.78</c:v>
                </c:pt>
                <c:pt idx="43" formatCode="0.00">
                  <c:v>0.67</c:v>
                </c:pt>
                <c:pt idx="44" formatCode="0.00">
                  <c:v>0.56000000000000005</c:v>
                </c:pt>
                <c:pt idx="45" formatCode="0.00">
                  <c:v>0.44</c:v>
                </c:pt>
                <c:pt idx="46" formatCode="0.00">
                  <c:v>0.33</c:v>
                </c:pt>
                <c:pt idx="47" formatCode="0.00">
                  <c:v>0.22</c:v>
                </c:pt>
                <c:pt idx="48" formatCode="0.00">
                  <c:v>0.11</c:v>
                </c:pt>
                <c:pt idx="49" formatCode="0.00">
                  <c:v>0</c:v>
                </c:pt>
              </c:numCache>
            </c:numRef>
          </c:xVal>
          <c:yVal>
            <c:numRef>
              <c:f>'All Data'!$AE$4:$AE$53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  <c:pt idx="10" formatCode="0.00">
                  <c:v>1</c:v>
                </c:pt>
                <c:pt idx="11" formatCode="0.00">
                  <c:v>1.0819672131147542</c:v>
                </c:pt>
                <c:pt idx="12" formatCode="0.00">
                  <c:v>1.1147540983606559</c:v>
                </c:pt>
                <c:pt idx="13" formatCode="0.00">
                  <c:v>1.1147540983606559</c:v>
                </c:pt>
                <c:pt idx="14" formatCode="0.00">
                  <c:v>1.2295081967213115</c:v>
                </c:pt>
                <c:pt idx="15" formatCode="0.00">
                  <c:v>1.2295081967213115</c:v>
                </c:pt>
                <c:pt idx="16" formatCode="0.00">
                  <c:v>1.2459016393442621</c:v>
                </c:pt>
                <c:pt idx="17" formatCode="0.00">
                  <c:v>1.2950819672131149</c:v>
                </c:pt>
                <c:pt idx="18" formatCode="0.00">
                  <c:v>1.3114754098360655</c:v>
                </c:pt>
                <c:pt idx="19" formatCode="0.00">
                  <c:v>1.4262295081967213</c:v>
                </c:pt>
                <c:pt idx="20">
                  <c:v>1</c:v>
                </c:pt>
                <c:pt idx="21">
                  <c:v>1.0221475675003111</c:v>
                </c:pt>
                <c:pt idx="22">
                  <c:v>1.1067562523329599</c:v>
                </c:pt>
                <c:pt idx="23">
                  <c:v>1.0747791464476792</c:v>
                </c:pt>
                <c:pt idx="24">
                  <c:v>1.0878437227821325</c:v>
                </c:pt>
                <c:pt idx="25">
                  <c:v>1.1974617394550204</c:v>
                </c:pt>
                <c:pt idx="26">
                  <c:v>1.1809132760980465</c:v>
                </c:pt>
                <c:pt idx="27">
                  <c:v>1.1837750404379741</c:v>
                </c:pt>
                <c:pt idx="28">
                  <c:v>1.2130148065198456</c:v>
                </c:pt>
                <c:pt idx="29">
                  <c:v>1.2611671021525444</c:v>
                </c:pt>
                <c:pt idx="30">
                  <c:v>1</c:v>
                </c:pt>
                <c:pt idx="31">
                  <c:v>1.089404761904762</c:v>
                </c:pt>
                <c:pt idx="32">
                  <c:v>1.1046428571428573</c:v>
                </c:pt>
                <c:pt idx="33">
                  <c:v>1.1227380952380952</c:v>
                </c:pt>
                <c:pt idx="34">
                  <c:v>1.2485714285714284</c:v>
                </c:pt>
                <c:pt idx="35">
                  <c:v>1.2470238095238095</c:v>
                </c:pt>
                <c:pt idx="36">
                  <c:v>1.3507142857142855</c:v>
                </c:pt>
                <c:pt idx="37">
                  <c:v>1.425357142857143</c:v>
                </c:pt>
                <c:pt idx="38">
                  <c:v>1.4578571428571427</c:v>
                </c:pt>
                <c:pt idx="39">
                  <c:v>1.5639285714285716</c:v>
                </c:pt>
                <c:pt idx="40">
                  <c:v>1</c:v>
                </c:pt>
                <c:pt idx="41">
                  <c:v>1.0241935483870968</c:v>
                </c:pt>
                <c:pt idx="42">
                  <c:v>1.0564516129032258</c:v>
                </c:pt>
                <c:pt idx="43">
                  <c:v>1.088709677419355</c:v>
                </c:pt>
                <c:pt idx="44">
                  <c:v>1.1129032258064515</c:v>
                </c:pt>
                <c:pt idx="45">
                  <c:v>1.1370967741935483</c:v>
                </c:pt>
                <c:pt idx="46">
                  <c:v>1.1774193548387095</c:v>
                </c:pt>
                <c:pt idx="47">
                  <c:v>1.2016129032258065</c:v>
                </c:pt>
                <c:pt idx="48">
                  <c:v>1.225806451612903</c:v>
                </c:pt>
                <c:pt idx="4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24-9C4C-9B58-D4EAB0ED8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764799"/>
        <c:axId val="2067440031"/>
      </c:scatterChart>
      <c:valAx>
        <c:axId val="2081764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440031"/>
        <c:crosses val="autoZero"/>
        <c:crossBetween val="midCat"/>
      </c:valAx>
      <c:valAx>
        <c:axId val="206744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7647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Looped Systems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210169801791454"/>
                  <c:y val="0.12181656652948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Data'!$AJ$4:$AJ$53</c:f>
              <c:numCache>
                <c:formatCode>General</c:formatCode>
                <c:ptCount val="5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  <c:pt idx="10">
                  <c:v>1</c:v>
                </c:pt>
                <c:pt idx="11">
                  <c:v>0.88888888888888884</c:v>
                </c:pt>
                <c:pt idx="12">
                  <c:v>0.77777777777777779</c:v>
                </c:pt>
                <c:pt idx="13">
                  <c:v>0.66666666666666663</c:v>
                </c:pt>
                <c:pt idx="14">
                  <c:v>0.55555555555555558</c:v>
                </c:pt>
                <c:pt idx="15">
                  <c:v>0.44444444444444442</c:v>
                </c:pt>
                <c:pt idx="16">
                  <c:v>0.33333333333333331</c:v>
                </c:pt>
                <c:pt idx="17">
                  <c:v>0.22222222222222221</c:v>
                </c:pt>
                <c:pt idx="18">
                  <c:v>0.1111111111111111</c:v>
                </c:pt>
                <c:pt idx="19">
                  <c:v>0</c:v>
                </c:pt>
                <c:pt idx="20">
                  <c:v>1</c:v>
                </c:pt>
                <c:pt idx="21">
                  <c:v>0.88888888888888884</c:v>
                </c:pt>
                <c:pt idx="22">
                  <c:v>0.77777777777777779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0.44444444444444442</c:v>
                </c:pt>
                <c:pt idx="26">
                  <c:v>0.33333333333333331</c:v>
                </c:pt>
                <c:pt idx="27">
                  <c:v>0.22222222222222221</c:v>
                </c:pt>
                <c:pt idx="28">
                  <c:v>0.1111111111111111</c:v>
                </c:pt>
                <c:pt idx="29">
                  <c:v>0</c:v>
                </c:pt>
                <c:pt idx="30">
                  <c:v>1</c:v>
                </c:pt>
                <c:pt idx="31">
                  <c:v>0.88888888888888884</c:v>
                </c:pt>
                <c:pt idx="32">
                  <c:v>0.77777777777777779</c:v>
                </c:pt>
                <c:pt idx="33">
                  <c:v>0.66666666666666663</c:v>
                </c:pt>
                <c:pt idx="34">
                  <c:v>0.55555555555555558</c:v>
                </c:pt>
                <c:pt idx="35">
                  <c:v>0.44444444444444442</c:v>
                </c:pt>
                <c:pt idx="36">
                  <c:v>0.33333333333333331</c:v>
                </c:pt>
                <c:pt idx="37">
                  <c:v>0.22222222222222221</c:v>
                </c:pt>
                <c:pt idx="38">
                  <c:v>0.1111111111111111</c:v>
                </c:pt>
                <c:pt idx="39">
                  <c:v>0</c:v>
                </c:pt>
                <c:pt idx="40">
                  <c:v>1</c:v>
                </c:pt>
                <c:pt idx="41">
                  <c:v>0.88888888888888884</c:v>
                </c:pt>
                <c:pt idx="42">
                  <c:v>0.77777777777777779</c:v>
                </c:pt>
                <c:pt idx="43">
                  <c:v>0.66666666666666663</c:v>
                </c:pt>
                <c:pt idx="44">
                  <c:v>0.55555555555555558</c:v>
                </c:pt>
                <c:pt idx="45">
                  <c:v>0.44444444444444442</c:v>
                </c:pt>
                <c:pt idx="46">
                  <c:v>0.33333333333333331</c:v>
                </c:pt>
                <c:pt idx="47">
                  <c:v>0.22222222222222221</c:v>
                </c:pt>
                <c:pt idx="48">
                  <c:v>0.1111111111111111</c:v>
                </c:pt>
                <c:pt idx="49">
                  <c:v>0</c:v>
                </c:pt>
              </c:numCache>
            </c:numRef>
          </c:xVal>
          <c:yVal>
            <c:numRef>
              <c:f>'All Data'!$AI$4:$AI$53</c:f>
              <c:numCache>
                <c:formatCode>General</c:formatCode>
                <c:ptCount val="50"/>
                <c:pt idx="0">
                  <c:v>1</c:v>
                </c:pt>
                <c:pt idx="1">
                  <c:v>1.0076026355803345</c:v>
                </c:pt>
                <c:pt idx="2">
                  <c:v>1.0155431660753507</c:v>
                </c:pt>
                <c:pt idx="3">
                  <c:v>1.0234836965703666</c:v>
                </c:pt>
                <c:pt idx="4">
                  <c:v>1.0280452779185674</c:v>
                </c:pt>
                <c:pt idx="5">
                  <c:v>1.0734921439432337</c:v>
                </c:pt>
                <c:pt idx="6">
                  <c:v>1.0915695218786958</c:v>
                </c:pt>
                <c:pt idx="7">
                  <c:v>1.1417469167089036</c:v>
                </c:pt>
                <c:pt idx="8">
                  <c:v>1.1415779692515629</c:v>
                </c:pt>
                <c:pt idx="9">
                  <c:v>1.1414090217942221</c:v>
                </c:pt>
                <c:pt idx="10">
                  <c:v>1</c:v>
                </c:pt>
                <c:pt idx="11">
                  <c:v>1.1089928057553955</c:v>
                </c:pt>
                <c:pt idx="12">
                  <c:v>1.2359712230215827</c:v>
                </c:pt>
                <c:pt idx="13">
                  <c:v>1.3658273381294963</c:v>
                </c:pt>
                <c:pt idx="14">
                  <c:v>1.4579136690647483</c:v>
                </c:pt>
                <c:pt idx="15">
                  <c:v>1.5964028776978418</c:v>
                </c:pt>
                <c:pt idx="16">
                  <c:v>1.7050359712230216</c:v>
                </c:pt>
                <c:pt idx="17">
                  <c:v>1.8546762589928059</c:v>
                </c:pt>
                <c:pt idx="18">
                  <c:v>1.8079136690647479</c:v>
                </c:pt>
                <c:pt idx="19">
                  <c:v>1.7787769784172662</c:v>
                </c:pt>
                <c:pt idx="20">
                  <c:v>1</c:v>
                </c:pt>
                <c:pt idx="21">
                  <c:v>1.0576003824091778</c:v>
                </c:pt>
                <c:pt idx="22">
                  <c:v>1.1058453974323956</c:v>
                </c:pt>
                <c:pt idx="23">
                  <c:v>1.1641286533733952</c:v>
                </c:pt>
                <c:pt idx="24">
                  <c:v>1.2198511335700628</c:v>
                </c:pt>
                <c:pt idx="25">
                  <c:v>1.2694960393335155</c:v>
                </c:pt>
                <c:pt idx="26">
                  <c:v>1.3225553127560776</c:v>
                </c:pt>
                <c:pt idx="27">
                  <c:v>1.3722685058727127</c:v>
                </c:pt>
                <c:pt idx="28">
                  <c:v>1.4315077847582627</c:v>
                </c:pt>
                <c:pt idx="29">
                  <c:v>1.4954588910133844</c:v>
                </c:pt>
                <c:pt idx="30">
                  <c:v>1</c:v>
                </c:pt>
                <c:pt idx="31">
                  <c:v>1.0886983233073084</c:v>
                </c:pt>
                <c:pt idx="32">
                  <c:v>1.0495328298988866</c:v>
                </c:pt>
                <c:pt idx="33">
                  <c:v>1.2402406246000257</c:v>
                </c:pt>
                <c:pt idx="34">
                  <c:v>1.2774862408805838</c:v>
                </c:pt>
                <c:pt idx="35">
                  <c:v>1.3608089082298733</c:v>
                </c:pt>
                <c:pt idx="36">
                  <c:v>1.3413541533341868</c:v>
                </c:pt>
                <c:pt idx="37">
                  <c:v>1.3101241520542688</c:v>
                </c:pt>
                <c:pt idx="38">
                  <c:v>1.3037245616280559</c:v>
                </c:pt>
                <c:pt idx="39">
                  <c:v>1.3302188659925767</c:v>
                </c:pt>
                <c:pt idx="40">
                  <c:v>1</c:v>
                </c:pt>
                <c:pt idx="41">
                  <c:v>1.0241935483870968</c:v>
                </c:pt>
                <c:pt idx="42">
                  <c:v>1.0564516129032258</c:v>
                </c:pt>
                <c:pt idx="43">
                  <c:v>1.088709677419355</c:v>
                </c:pt>
                <c:pt idx="44">
                  <c:v>1.1129032258064515</c:v>
                </c:pt>
                <c:pt idx="45">
                  <c:v>1.1370967741935483</c:v>
                </c:pt>
                <c:pt idx="46">
                  <c:v>1.1774193548387095</c:v>
                </c:pt>
                <c:pt idx="47">
                  <c:v>1.2016129032258065</c:v>
                </c:pt>
                <c:pt idx="48">
                  <c:v>1.225806451612903</c:v>
                </c:pt>
                <c:pt idx="4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CE-C048-BFB3-C1713E0DA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750159"/>
        <c:axId val="2071082319"/>
      </c:scatterChart>
      <c:valAx>
        <c:axId val="2071750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082319"/>
        <c:crosses val="autoZero"/>
        <c:crossBetween val="midCat"/>
      </c:valAx>
      <c:valAx>
        <c:axId val="207108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750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Data'!$Q$3:$Q$12</c:f>
              <c:numCache>
                <c:formatCode>General</c:formatCode>
                <c:ptCount val="10"/>
                <c:pt idx="0">
                  <c:v>1</c:v>
                </c:pt>
                <c:pt idx="1">
                  <c:v>0.88888788698527177</c:v>
                </c:pt>
                <c:pt idx="2">
                  <c:v>0.77777577397054343</c:v>
                </c:pt>
                <c:pt idx="3">
                  <c:v>0.6666636609558152</c:v>
                </c:pt>
                <c:pt idx="4">
                  <c:v>0.55555154794108697</c:v>
                </c:pt>
                <c:pt idx="5">
                  <c:v>0.44443943492635868</c:v>
                </c:pt>
                <c:pt idx="6">
                  <c:v>0.33332732191163045</c:v>
                </c:pt>
                <c:pt idx="7">
                  <c:v>0.22221520889690216</c:v>
                </c:pt>
                <c:pt idx="8">
                  <c:v>0.11110309588217389</c:v>
                </c:pt>
                <c:pt idx="9">
                  <c:v>0</c:v>
                </c:pt>
              </c:numCache>
            </c:numRef>
          </c:xVal>
          <c:yVal>
            <c:numRef>
              <c:f>'All Data'!$P$3:$P$12</c:f>
              <c:numCache>
                <c:formatCode>0.00</c:formatCode>
                <c:ptCount val="10"/>
                <c:pt idx="0">
                  <c:v>1</c:v>
                </c:pt>
                <c:pt idx="1">
                  <c:v>1.5158730158730158</c:v>
                </c:pt>
                <c:pt idx="2">
                  <c:v>2.0238095238095237</c:v>
                </c:pt>
                <c:pt idx="3">
                  <c:v>2.4920634920634925</c:v>
                </c:pt>
                <c:pt idx="4">
                  <c:v>3.0158730158730158</c:v>
                </c:pt>
                <c:pt idx="5">
                  <c:v>3.4841269841269842</c:v>
                </c:pt>
                <c:pt idx="6">
                  <c:v>4.1349206349206353</c:v>
                </c:pt>
                <c:pt idx="7">
                  <c:v>4.5000000000000009</c:v>
                </c:pt>
                <c:pt idx="8">
                  <c:v>5.174603174603174</c:v>
                </c:pt>
                <c:pt idx="9">
                  <c:v>5.6587301587301591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A2-40BD-9F08-444B148C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 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Branched</a:t>
            </a:r>
            <a:r>
              <a:rPr lang="en-US" baseline="0"/>
              <a:t> Vs Looped System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Branched System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1.3915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18F-214C-9198-36BAFDDE10D9}"/>
            </c:ext>
          </c:extLst>
        </c:ser>
        <c:ser>
          <c:idx val="1"/>
          <c:order val="1"/>
          <c:tx>
            <c:v>Looped System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1.4447000000000001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18F-214C-9198-36BAFDDE1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010687"/>
        <c:axId val="2070085151"/>
      </c:scatterChart>
      <c:valAx>
        <c:axId val="2024010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085151"/>
        <c:crosses val="autoZero"/>
        <c:crossBetween val="midCat"/>
      </c:valAx>
      <c:valAx>
        <c:axId val="207008515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0106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18988175202394E-2"/>
          <c:y val="1.5120408905861317E-2"/>
          <c:w val="0.94060116613934319"/>
          <c:h val="0.89212838358215285"/>
        </c:manualLayout>
      </c:layout>
      <c:scatterChart>
        <c:scatterStyle val="lineMarker"/>
        <c:varyColors val="0"/>
        <c:ser>
          <c:idx val="0"/>
          <c:order val="0"/>
          <c:tx>
            <c:v>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0.43690000000000001</c:v>
                </c:pt>
              </c:numLit>
            </c:plus>
            <c:minus>
              <c:numLit>
                <c:formatCode>General</c:formatCode>
                <c:ptCount val="1"/>
                <c:pt idx="0">
                  <c:v>0.34389999999999998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1.4946999999999999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02A-5041-8682-915B76DCF495}"/>
            </c:ext>
          </c:extLst>
        </c:ser>
        <c:ser>
          <c:idx val="1"/>
          <c:order val="1"/>
          <c:tx>
            <c:v>0.1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0.39778999999999998</c:v>
                </c:pt>
              </c:numLit>
            </c:plus>
            <c:minus>
              <c:numLit>
                <c:formatCode>General</c:formatCode>
                <c:ptCount val="1"/>
                <c:pt idx="0">
                  <c:v>0.31176999999999999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0.1</c:v>
              </c:pt>
            </c:numLit>
          </c:xVal>
          <c:yVal>
            <c:numLit>
              <c:formatCode>General</c:formatCode>
              <c:ptCount val="1"/>
              <c:pt idx="0">
                <c:v>1.4457100000000001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202A-5041-8682-915B76DCF495}"/>
            </c:ext>
          </c:extLst>
        </c:ser>
        <c:ser>
          <c:idx val="2"/>
          <c:order val="2"/>
          <c:tx>
            <c:v>0.2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0.35868</c:v>
                </c:pt>
              </c:numLit>
            </c:plus>
            <c:minus>
              <c:numLit>
                <c:formatCode>General</c:formatCode>
                <c:ptCount val="1"/>
                <c:pt idx="0">
                  <c:v>0.27964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0.2</c:v>
              </c:pt>
            </c:numLit>
          </c:xVal>
          <c:yVal>
            <c:numLit>
              <c:formatCode>General</c:formatCode>
              <c:ptCount val="1"/>
              <c:pt idx="0">
                <c:v>1.39672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202A-5041-8682-915B76DCF495}"/>
            </c:ext>
          </c:extLst>
        </c:ser>
        <c:ser>
          <c:idx val="3"/>
          <c:order val="3"/>
          <c:tx>
            <c:v>0.3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Data'!$F$146</c:f>
                <c:numCache>
                  <c:formatCode>General</c:formatCode>
                  <c:ptCount val="1"/>
                  <c:pt idx="0">
                    <c:v>0.31957000000000013</c:v>
                  </c:pt>
                </c:numCache>
              </c:numRef>
            </c:plus>
            <c:minus>
              <c:numRef>
                <c:f>'All Data'!$G$146</c:f>
                <c:numCache>
                  <c:formatCode>General</c:formatCode>
                  <c:ptCount val="1"/>
                  <c:pt idx="0">
                    <c:v>0.2475099999999999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0.3</c:v>
              </c:pt>
            </c:numLit>
          </c:xVal>
          <c:yVal>
            <c:numLit>
              <c:formatCode>General</c:formatCode>
              <c:ptCount val="1"/>
              <c:pt idx="0">
                <c:v>1.3477300000000001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202A-5041-8682-915B76DCF495}"/>
            </c:ext>
          </c:extLst>
        </c:ser>
        <c:ser>
          <c:idx val="4"/>
          <c:order val="4"/>
          <c:tx>
            <c:v>0.4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Data'!$F$147</c:f>
                <c:numCache>
                  <c:formatCode>General</c:formatCode>
                  <c:ptCount val="1"/>
                  <c:pt idx="0">
                    <c:v>0.28045999999999993</c:v>
                  </c:pt>
                </c:numCache>
              </c:numRef>
            </c:plus>
            <c:minus>
              <c:numRef>
                <c:f>'All Data'!$G$147</c:f>
                <c:numCache>
                  <c:formatCode>General</c:formatCode>
                  <c:ptCount val="1"/>
                  <c:pt idx="0">
                    <c:v>0.2153799999999999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0.4</c:v>
              </c:pt>
            </c:numLit>
          </c:xVal>
          <c:yVal>
            <c:numLit>
              <c:formatCode>General</c:formatCode>
              <c:ptCount val="1"/>
              <c:pt idx="0">
                <c:v>1.29874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202A-5041-8682-915B76DCF495}"/>
            </c:ext>
          </c:extLst>
        </c:ser>
        <c:ser>
          <c:idx val="5"/>
          <c:order val="5"/>
          <c:tx>
            <c:v>0.5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Data'!$F$148</c:f>
                <c:numCache>
                  <c:formatCode>General</c:formatCode>
                  <c:ptCount val="1"/>
                  <c:pt idx="0">
                    <c:v>0.24134999999999995</c:v>
                  </c:pt>
                </c:numCache>
              </c:numRef>
            </c:plus>
            <c:minus>
              <c:numRef>
                <c:f>'All Data'!$G$148</c:f>
                <c:numCache>
                  <c:formatCode>General</c:formatCode>
                  <c:ptCount val="1"/>
                  <c:pt idx="0">
                    <c:v>0.18324999999999991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0.5</c:v>
              </c:pt>
            </c:numLit>
          </c:xVal>
          <c:yVal>
            <c:numLit>
              <c:formatCode>General</c:formatCode>
              <c:ptCount val="1"/>
              <c:pt idx="0">
                <c:v>1.2497499999999999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202A-5041-8682-915B76DCF495}"/>
            </c:ext>
          </c:extLst>
        </c:ser>
        <c:ser>
          <c:idx val="6"/>
          <c:order val="6"/>
          <c:tx>
            <c:v>0.6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Data'!$F$149</c:f>
                <c:numCache>
                  <c:formatCode>General</c:formatCode>
                  <c:ptCount val="1"/>
                  <c:pt idx="0">
                    <c:v>0.2022400000000002</c:v>
                  </c:pt>
                </c:numCache>
              </c:numRef>
            </c:plus>
            <c:minus>
              <c:numRef>
                <c:f>'All Data'!$G$149</c:f>
                <c:numCache>
                  <c:formatCode>General</c:formatCode>
                  <c:ptCount val="1"/>
                  <c:pt idx="0">
                    <c:v>0.1511199999999997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0.6</c:v>
              </c:pt>
            </c:numLit>
          </c:xVal>
          <c:yVal>
            <c:numLit>
              <c:formatCode>General</c:formatCode>
              <c:ptCount val="1"/>
              <c:pt idx="0">
                <c:v>1.20076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202A-5041-8682-915B76DCF495}"/>
            </c:ext>
          </c:extLst>
        </c:ser>
        <c:ser>
          <c:idx val="7"/>
          <c:order val="7"/>
          <c:tx>
            <c:v>0.7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Data'!$F$150</c:f>
                <c:numCache>
                  <c:formatCode>General</c:formatCode>
                  <c:ptCount val="1"/>
                  <c:pt idx="0">
                    <c:v>0.16313000000000022</c:v>
                  </c:pt>
                </c:numCache>
              </c:numRef>
            </c:plus>
            <c:minus>
              <c:numRef>
                <c:f>'All Data'!$G$150</c:f>
                <c:numCache>
                  <c:formatCode>General</c:formatCode>
                  <c:ptCount val="1"/>
                  <c:pt idx="0">
                    <c:v>0.11898999999999993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0.7</c:v>
              </c:pt>
            </c:numLit>
          </c:xVal>
          <c:yVal>
            <c:numLit>
              <c:formatCode>General</c:formatCode>
              <c:ptCount val="1"/>
              <c:pt idx="0">
                <c:v>1.15177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C-202A-5041-8682-915B76DCF495}"/>
            </c:ext>
          </c:extLst>
        </c:ser>
        <c:ser>
          <c:idx val="8"/>
          <c:order val="8"/>
          <c:tx>
            <c:v>0.8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Data'!$F$151</c:f>
                <c:numCache>
                  <c:formatCode>General</c:formatCode>
                  <c:ptCount val="1"/>
                  <c:pt idx="0">
                    <c:v>0.12402000000000002</c:v>
                  </c:pt>
                </c:numCache>
              </c:numRef>
            </c:plus>
            <c:minus>
              <c:numRef>
                <c:f>'All Data'!$G$151</c:f>
                <c:numCache>
                  <c:formatCode>General</c:formatCode>
                  <c:ptCount val="1"/>
                  <c:pt idx="0">
                    <c:v>8.6859999999999937E-2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0.8</c:v>
              </c:pt>
            </c:numLit>
          </c:xVal>
          <c:yVal>
            <c:numLit>
              <c:formatCode>General</c:formatCode>
              <c:ptCount val="1"/>
              <c:pt idx="0">
                <c:v>1.1027800000000001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202A-5041-8682-915B76DCF495}"/>
            </c:ext>
          </c:extLst>
        </c:ser>
        <c:ser>
          <c:idx val="9"/>
          <c:order val="9"/>
          <c:tx>
            <c:v>0.9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Data'!$F$152</c:f>
                <c:numCache>
                  <c:formatCode>General</c:formatCode>
                  <c:ptCount val="1"/>
                  <c:pt idx="0">
                    <c:v>8.4910000000000263E-2</c:v>
                  </c:pt>
                </c:numCache>
              </c:numRef>
            </c:plus>
            <c:minus>
              <c:numRef>
                <c:f>'All Data'!$G$152</c:f>
                <c:numCache>
                  <c:formatCode>General</c:formatCode>
                  <c:ptCount val="1"/>
                  <c:pt idx="0">
                    <c:v>5.4729999999999723E-2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1.05379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202A-5041-8682-915B76DCF495}"/>
            </c:ext>
          </c:extLst>
        </c:ser>
        <c:ser>
          <c:idx val="10"/>
          <c:order val="10"/>
          <c:tx>
            <c:v>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F-202A-5041-8682-915B76DCF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586399"/>
        <c:axId val="2087755135"/>
      </c:scatterChart>
      <c:valAx>
        <c:axId val="2066586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755135"/>
        <c:crosses val="autoZero"/>
        <c:crossBetween val="midCat"/>
      </c:valAx>
      <c:valAx>
        <c:axId val="208775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5863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Close</a:t>
            </a:r>
            <a:r>
              <a:rPr lang="en-US" baseline="0"/>
              <a:t> Tank Proximity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System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Data'!$AP$3:$AP$12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Data'!$AO$3:$AO$12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02-4918-958B-8BC530983039}"/>
            </c:ext>
          </c:extLst>
        </c:ser>
        <c:ser>
          <c:idx val="1"/>
          <c:order val="1"/>
          <c:tx>
            <c:v>System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Data'!$AP$3:$AP$12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Data'!$AO$13:$AO$22</c:f>
              <c:numCache>
                <c:formatCode>General</c:formatCode>
                <c:ptCount val="10"/>
                <c:pt idx="0">
                  <c:v>1</c:v>
                </c:pt>
                <c:pt idx="1">
                  <c:v>1.0819672131147542</c:v>
                </c:pt>
                <c:pt idx="2">
                  <c:v>1.1147540983606559</c:v>
                </c:pt>
                <c:pt idx="3">
                  <c:v>1.1147540983606559</c:v>
                </c:pt>
                <c:pt idx="4">
                  <c:v>1.2295081967213115</c:v>
                </c:pt>
                <c:pt idx="5">
                  <c:v>1.2295081967213115</c:v>
                </c:pt>
                <c:pt idx="6">
                  <c:v>1.2459016393442621</c:v>
                </c:pt>
                <c:pt idx="7">
                  <c:v>1.2950819672131149</c:v>
                </c:pt>
                <c:pt idx="8">
                  <c:v>1.3114754098360655</c:v>
                </c:pt>
                <c:pt idx="9">
                  <c:v>1.4262295081967213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02-4918-958B-8BC530983039}"/>
            </c:ext>
          </c:extLst>
        </c:ser>
        <c:ser>
          <c:idx val="2"/>
          <c:order val="2"/>
          <c:tx>
            <c:v>System 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'All Data'!$AP$23:$AP$32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Data'!$AO$23:$AO$32</c:f>
              <c:numCache>
                <c:formatCode>General</c:formatCode>
                <c:ptCount val="10"/>
                <c:pt idx="0">
                  <c:v>1</c:v>
                </c:pt>
                <c:pt idx="1">
                  <c:v>1.0886983233073084</c:v>
                </c:pt>
                <c:pt idx="2">
                  <c:v>1.0495328298988866</c:v>
                </c:pt>
                <c:pt idx="3">
                  <c:v>1.2402406246000257</c:v>
                </c:pt>
                <c:pt idx="4">
                  <c:v>1.2774862408805838</c:v>
                </c:pt>
                <c:pt idx="5">
                  <c:v>1.3608089082298733</c:v>
                </c:pt>
                <c:pt idx="6">
                  <c:v>1.3413541533341868</c:v>
                </c:pt>
                <c:pt idx="7">
                  <c:v>1.3101241520542688</c:v>
                </c:pt>
                <c:pt idx="8">
                  <c:v>1.3037245616280559</c:v>
                </c:pt>
                <c:pt idx="9">
                  <c:v>1.3302188659925767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02-4918-958B-8BC530983039}"/>
            </c:ext>
          </c:extLst>
        </c:ser>
        <c:ser>
          <c:idx val="3"/>
          <c:order val="3"/>
          <c:tx>
            <c:v>System 10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Data'!$AP$33:$AP$42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Data'!$AO$33:$AO$42</c:f>
              <c:numCache>
                <c:formatCode>General</c:formatCode>
                <c:ptCount val="10"/>
                <c:pt idx="0">
                  <c:v>1</c:v>
                </c:pt>
                <c:pt idx="1">
                  <c:v>1.0403094759602309</c:v>
                </c:pt>
                <c:pt idx="2">
                  <c:v>1.1125017410509976</c:v>
                </c:pt>
                <c:pt idx="3">
                  <c:v>1.1616955515317933</c:v>
                </c:pt>
                <c:pt idx="4">
                  <c:v>1.235549276717671</c:v>
                </c:pt>
                <c:pt idx="5">
                  <c:v>1.3396541775275086</c:v>
                </c:pt>
                <c:pt idx="6">
                  <c:v>1.4680144059533997</c:v>
                </c:pt>
                <c:pt idx="7">
                  <c:v>1.577660823367889</c:v>
                </c:pt>
                <c:pt idx="8">
                  <c:v>1.6273951887299281</c:v>
                </c:pt>
                <c:pt idx="9">
                  <c:v>1.6270337133798938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02-4918-958B-8BC53098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227711"/>
        <c:axId val="2069129103"/>
      </c:scatterChart>
      <c:valAx>
        <c:axId val="196822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129103"/>
        <c:crosses val="autoZero"/>
        <c:crossBetween val="midCat"/>
      </c:valAx>
      <c:valAx>
        <c:axId val="206912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22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Far</a:t>
            </a:r>
            <a:r>
              <a:rPr lang="en-US" baseline="0"/>
              <a:t> Tank Proximity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v>System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Data'!$AP$33:$AP$42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Data'!$AR$3:$AR$12</c:f>
              <c:numCache>
                <c:formatCode>General</c:formatCode>
                <c:ptCount val="10"/>
                <c:pt idx="0">
                  <c:v>1</c:v>
                </c:pt>
                <c:pt idx="1">
                  <c:v>1.0076026355803345</c:v>
                </c:pt>
                <c:pt idx="2">
                  <c:v>1.0155431660753507</c:v>
                </c:pt>
                <c:pt idx="3">
                  <c:v>1.0234836965703666</c:v>
                </c:pt>
                <c:pt idx="4">
                  <c:v>1.0280452779185674</c:v>
                </c:pt>
                <c:pt idx="5">
                  <c:v>1.0734921439432337</c:v>
                </c:pt>
                <c:pt idx="6">
                  <c:v>1.0915695218786958</c:v>
                </c:pt>
                <c:pt idx="7">
                  <c:v>1.1417469167089036</c:v>
                </c:pt>
                <c:pt idx="8">
                  <c:v>1.1415779692515629</c:v>
                </c:pt>
                <c:pt idx="9">
                  <c:v>1.1414090217942201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A5-4BFA-BD71-E1138795B42D}"/>
            </c:ext>
          </c:extLst>
        </c:ser>
        <c:ser>
          <c:idx val="0"/>
          <c:order val="1"/>
          <c:tx>
            <c:v>System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Data'!$AS$3:$AS$12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Data'!$AR$13:$AR$22</c:f>
              <c:numCache>
                <c:formatCode>General</c:formatCode>
                <c:ptCount val="10"/>
                <c:pt idx="0">
                  <c:v>1</c:v>
                </c:pt>
                <c:pt idx="1">
                  <c:v>1.1089928057553955</c:v>
                </c:pt>
                <c:pt idx="2">
                  <c:v>1.2359712230215827</c:v>
                </c:pt>
                <c:pt idx="3">
                  <c:v>1.3658273381294963</c:v>
                </c:pt>
                <c:pt idx="4">
                  <c:v>1.4579136690647483</c:v>
                </c:pt>
                <c:pt idx="5">
                  <c:v>1.5964028776978418</c:v>
                </c:pt>
                <c:pt idx="6">
                  <c:v>1.7050359712230216</c:v>
                </c:pt>
                <c:pt idx="7">
                  <c:v>1.8546762589928059</c:v>
                </c:pt>
                <c:pt idx="8">
                  <c:v>1.8079136690647479</c:v>
                </c:pt>
                <c:pt idx="9">
                  <c:v>1.7787769784172662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A5-4BFA-BD71-E1138795B42D}"/>
            </c:ext>
          </c:extLst>
        </c:ser>
        <c:ser>
          <c:idx val="1"/>
          <c:order val="2"/>
          <c:tx>
            <c:v>System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Data'!$AS$23:$AS$32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0.7777777777777779</c:v>
                </c:pt>
                <c:pt idx="3">
                  <c:v>0.66666666666666674</c:v>
                </c:pt>
                <c:pt idx="4">
                  <c:v>0.55555555555555569</c:v>
                </c:pt>
                <c:pt idx="5">
                  <c:v>0.44444444444444464</c:v>
                </c:pt>
                <c:pt idx="6">
                  <c:v>0.33333333333333354</c:v>
                </c:pt>
                <c:pt idx="7">
                  <c:v>0.22222222222222238</c:v>
                </c:pt>
                <c:pt idx="8">
                  <c:v>0.11111111111111119</c:v>
                </c:pt>
                <c:pt idx="9">
                  <c:v>0</c:v>
                </c:pt>
              </c:numCache>
            </c:numRef>
          </c:xVal>
          <c:yVal>
            <c:numRef>
              <c:f>'All Data'!$AR$23:$AR$32</c:f>
              <c:numCache>
                <c:formatCode>General</c:formatCode>
                <c:ptCount val="10"/>
                <c:pt idx="0">
                  <c:v>1</c:v>
                </c:pt>
                <c:pt idx="1">
                  <c:v>1.0576003824091778</c:v>
                </c:pt>
                <c:pt idx="2">
                  <c:v>1.1058453974323956</c:v>
                </c:pt>
                <c:pt idx="3">
                  <c:v>1.1641286533733952</c:v>
                </c:pt>
                <c:pt idx="4">
                  <c:v>1.2198511335700628</c:v>
                </c:pt>
                <c:pt idx="5">
                  <c:v>1.2694960393335155</c:v>
                </c:pt>
                <c:pt idx="6">
                  <c:v>1.3225553127560776</c:v>
                </c:pt>
                <c:pt idx="7">
                  <c:v>1.3722685058727127</c:v>
                </c:pt>
                <c:pt idx="8">
                  <c:v>1.4315077847582627</c:v>
                </c:pt>
                <c:pt idx="9">
                  <c:v>1.4954588910133844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A5-4BFA-BD71-E1138795B42D}"/>
            </c:ext>
          </c:extLst>
        </c:ser>
        <c:ser>
          <c:idx val="2"/>
          <c:order val="3"/>
          <c:tx>
            <c:v>System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'All Data'!$AS$33:$AS$42</c:f>
              <c:numCache>
                <c:formatCode>General</c:formatCode>
                <c:ptCount val="10"/>
                <c:pt idx="0">
                  <c:v>1</c:v>
                </c:pt>
                <c:pt idx="1">
                  <c:v>0.88888894117647077</c:v>
                </c:pt>
                <c:pt idx="2">
                  <c:v>0.77777788235294154</c:v>
                </c:pt>
                <c:pt idx="3">
                  <c:v>0.66666682352941231</c:v>
                </c:pt>
                <c:pt idx="4">
                  <c:v>0.55555576470588297</c:v>
                </c:pt>
                <c:pt idx="5">
                  <c:v>0.44444470588235374</c:v>
                </c:pt>
                <c:pt idx="6">
                  <c:v>0.33333364705882451</c:v>
                </c:pt>
                <c:pt idx="7">
                  <c:v>0.22222258823529528</c:v>
                </c:pt>
                <c:pt idx="8">
                  <c:v>0.11111152941176602</c:v>
                </c:pt>
                <c:pt idx="9">
                  <c:v>0</c:v>
                </c:pt>
              </c:numCache>
            </c:numRef>
          </c:xVal>
          <c:yVal>
            <c:numRef>
              <c:f>'All Data'!$AR$33:$AR$42</c:f>
              <c:numCache>
                <c:formatCode>General</c:formatCode>
                <c:ptCount val="10"/>
                <c:pt idx="0">
                  <c:v>1</c:v>
                </c:pt>
                <c:pt idx="1">
                  <c:v>1.0221475675003111</c:v>
                </c:pt>
                <c:pt idx="2">
                  <c:v>1.1067562523329599</c:v>
                </c:pt>
                <c:pt idx="3">
                  <c:v>1.0747791464476792</c:v>
                </c:pt>
                <c:pt idx="4">
                  <c:v>1.0878437227821325</c:v>
                </c:pt>
                <c:pt idx="5">
                  <c:v>1.1974617394550204</c:v>
                </c:pt>
                <c:pt idx="6">
                  <c:v>1.1809132760980465</c:v>
                </c:pt>
                <c:pt idx="7">
                  <c:v>1.1837750404379741</c:v>
                </c:pt>
                <c:pt idx="8">
                  <c:v>1.2130148065198456</c:v>
                </c:pt>
                <c:pt idx="9">
                  <c:v>1.2611671021525444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A5-4BFA-BD71-E1138795B42D}"/>
            </c:ext>
          </c:extLst>
        </c:ser>
        <c:ser>
          <c:idx val="4"/>
          <c:order val="4"/>
          <c:tx>
            <c:v>System 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'All Data'!$AS$43:$AS$52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Data'!$AR$43:$AR$52</c:f>
              <c:numCache>
                <c:formatCode>General</c:formatCode>
                <c:ptCount val="10"/>
                <c:pt idx="0">
                  <c:v>1</c:v>
                </c:pt>
                <c:pt idx="1">
                  <c:v>1.089404761904762</c:v>
                </c:pt>
                <c:pt idx="2">
                  <c:v>1.1046428571428573</c:v>
                </c:pt>
                <c:pt idx="3">
                  <c:v>1.1227380952380952</c:v>
                </c:pt>
                <c:pt idx="4">
                  <c:v>1.2485714285714284</c:v>
                </c:pt>
                <c:pt idx="5">
                  <c:v>1.2470238095238095</c:v>
                </c:pt>
                <c:pt idx="6">
                  <c:v>1.3507142857142855</c:v>
                </c:pt>
                <c:pt idx="7">
                  <c:v>1.425357142857143</c:v>
                </c:pt>
                <c:pt idx="8">
                  <c:v>1.4578571428571427</c:v>
                </c:pt>
                <c:pt idx="9">
                  <c:v>1.5639285714285716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A5-4BFA-BD71-E1138795B42D}"/>
            </c:ext>
          </c:extLst>
        </c:ser>
        <c:ser>
          <c:idx val="5"/>
          <c:order val="5"/>
          <c:tx>
            <c:v>System 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'All Data'!$AS$53:$AS$62</c:f>
              <c:numCache>
                <c:formatCode>General</c:formatCode>
                <c:ptCount val="10"/>
                <c:pt idx="0">
                  <c:v>1</c:v>
                </c:pt>
                <c:pt idx="1">
                  <c:v>0.88888928317955984</c:v>
                </c:pt>
                <c:pt idx="2">
                  <c:v>0.77777856635911979</c:v>
                </c:pt>
                <c:pt idx="3">
                  <c:v>0.66666784953867964</c:v>
                </c:pt>
                <c:pt idx="4">
                  <c:v>0.55555713271823948</c:v>
                </c:pt>
                <c:pt idx="5">
                  <c:v>0.44444641589779937</c:v>
                </c:pt>
                <c:pt idx="6">
                  <c:v>0.33333569907735922</c:v>
                </c:pt>
                <c:pt idx="7">
                  <c:v>0.22222498225691911</c:v>
                </c:pt>
                <c:pt idx="8">
                  <c:v>0.11111426543647898</c:v>
                </c:pt>
                <c:pt idx="9">
                  <c:v>0</c:v>
                </c:pt>
              </c:numCache>
            </c:numRef>
          </c:xVal>
          <c:yVal>
            <c:numRef>
              <c:f>'All Data'!$AR$53:$AR$62</c:f>
              <c:numCache>
                <c:formatCode>General</c:formatCode>
                <c:ptCount val="10"/>
                <c:pt idx="0">
                  <c:v>1</c:v>
                </c:pt>
                <c:pt idx="1">
                  <c:v>1.0241935483870968</c:v>
                </c:pt>
                <c:pt idx="2">
                  <c:v>1.0564516129032258</c:v>
                </c:pt>
                <c:pt idx="3">
                  <c:v>1.088709677419355</c:v>
                </c:pt>
                <c:pt idx="4">
                  <c:v>1.1129032258064515</c:v>
                </c:pt>
                <c:pt idx="5">
                  <c:v>1.1370967741935483</c:v>
                </c:pt>
                <c:pt idx="6">
                  <c:v>1.1774193548387095</c:v>
                </c:pt>
                <c:pt idx="7">
                  <c:v>1.2016129032258065</c:v>
                </c:pt>
                <c:pt idx="8">
                  <c:v>1.225806451612903</c:v>
                </c:pt>
                <c:pt idx="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A5-4BFA-BD71-E1138795B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227711"/>
        <c:axId val="2069129103"/>
      </c:scatterChart>
      <c:valAx>
        <c:axId val="196822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129103"/>
        <c:crosses val="autoZero"/>
        <c:crossBetween val="midCat"/>
      </c:valAx>
      <c:valAx>
        <c:axId val="206912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22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Close</a:t>
            </a:r>
            <a:r>
              <a:rPr lang="en-US" baseline="0"/>
              <a:t> Tank Proximity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Close Tank Proximity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0972361831743106E-3"/>
                  <c:y val="0.128859757395190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Data'!$AP$3:$AP$42</c:f>
              <c:numCache>
                <c:formatCode>General</c:formatCode>
                <c:ptCount val="4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  <c:pt idx="10">
                  <c:v>1</c:v>
                </c:pt>
                <c:pt idx="11">
                  <c:v>0.88888888888888884</c:v>
                </c:pt>
                <c:pt idx="12">
                  <c:v>0.77777777777777779</c:v>
                </c:pt>
                <c:pt idx="13">
                  <c:v>0.66666666666666663</c:v>
                </c:pt>
                <c:pt idx="14">
                  <c:v>0.55555555555555558</c:v>
                </c:pt>
                <c:pt idx="15">
                  <c:v>0.44444444444444442</c:v>
                </c:pt>
                <c:pt idx="16">
                  <c:v>0.33333333333333331</c:v>
                </c:pt>
                <c:pt idx="17">
                  <c:v>0.22222222222222221</c:v>
                </c:pt>
                <c:pt idx="18">
                  <c:v>0.1111111111111111</c:v>
                </c:pt>
                <c:pt idx="19">
                  <c:v>0</c:v>
                </c:pt>
                <c:pt idx="20">
                  <c:v>1</c:v>
                </c:pt>
                <c:pt idx="21">
                  <c:v>0.88888888888888884</c:v>
                </c:pt>
                <c:pt idx="22">
                  <c:v>0.77777777777777779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0.44444444444444442</c:v>
                </c:pt>
                <c:pt idx="26">
                  <c:v>0.33333333333333331</c:v>
                </c:pt>
                <c:pt idx="27">
                  <c:v>0.22222222222222221</c:v>
                </c:pt>
                <c:pt idx="28">
                  <c:v>0.1111111111111111</c:v>
                </c:pt>
                <c:pt idx="29">
                  <c:v>0</c:v>
                </c:pt>
                <c:pt idx="30">
                  <c:v>1</c:v>
                </c:pt>
                <c:pt idx="31">
                  <c:v>0.88888888888888884</c:v>
                </c:pt>
                <c:pt idx="32">
                  <c:v>0.77777777777777779</c:v>
                </c:pt>
                <c:pt idx="33">
                  <c:v>0.66666666666666663</c:v>
                </c:pt>
                <c:pt idx="34">
                  <c:v>0.55555555555555558</c:v>
                </c:pt>
                <c:pt idx="35">
                  <c:v>0.44444444444444442</c:v>
                </c:pt>
                <c:pt idx="36">
                  <c:v>0.33333333333333331</c:v>
                </c:pt>
                <c:pt idx="37">
                  <c:v>0.22222222222222221</c:v>
                </c:pt>
                <c:pt idx="38">
                  <c:v>0.1111111111111111</c:v>
                </c:pt>
                <c:pt idx="39">
                  <c:v>0</c:v>
                </c:pt>
              </c:numCache>
            </c:numRef>
          </c:xVal>
          <c:yVal>
            <c:numRef>
              <c:f>'All Data'!$AO$3:$AO$42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  <c:pt idx="10">
                  <c:v>1</c:v>
                </c:pt>
                <c:pt idx="11">
                  <c:v>1.0819672131147542</c:v>
                </c:pt>
                <c:pt idx="12">
                  <c:v>1.1147540983606559</c:v>
                </c:pt>
                <c:pt idx="13">
                  <c:v>1.1147540983606559</c:v>
                </c:pt>
                <c:pt idx="14">
                  <c:v>1.2295081967213115</c:v>
                </c:pt>
                <c:pt idx="15">
                  <c:v>1.2295081967213115</c:v>
                </c:pt>
                <c:pt idx="16">
                  <c:v>1.2459016393442621</c:v>
                </c:pt>
                <c:pt idx="17">
                  <c:v>1.2950819672131149</c:v>
                </c:pt>
                <c:pt idx="18">
                  <c:v>1.3114754098360655</c:v>
                </c:pt>
                <c:pt idx="19">
                  <c:v>1.4262295081967213</c:v>
                </c:pt>
                <c:pt idx="20">
                  <c:v>1</c:v>
                </c:pt>
                <c:pt idx="21">
                  <c:v>1.0886983233073084</c:v>
                </c:pt>
                <c:pt idx="22">
                  <c:v>1.0495328298988866</c:v>
                </c:pt>
                <c:pt idx="23">
                  <c:v>1.2402406246000257</c:v>
                </c:pt>
                <c:pt idx="24">
                  <c:v>1.2774862408805838</c:v>
                </c:pt>
                <c:pt idx="25">
                  <c:v>1.3608089082298733</c:v>
                </c:pt>
                <c:pt idx="26">
                  <c:v>1.3413541533341868</c:v>
                </c:pt>
                <c:pt idx="27">
                  <c:v>1.3101241520542688</c:v>
                </c:pt>
                <c:pt idx="28">
                  <c:v>1.3037245616280559</c:v>
                </c:pt>
                <c:pt idx="29">
                  <c:v>1.3302188659925767</c:v>
                </c:pt>
                <c:pt idx="30">
                  <c:v>1</c:v>
                </c:pt>
                <c:pt idx="31">
                  <c:v>1.0403094759602309</c:v>
                </c:pt>
                <c:pt idx="32">
                  <c:v>1.1125017410509976</c:v>
                </c:pt>
                <c:pt idx="33">
                  <c:v>1.1616955515317933</c:v>
                </c:pt>
                <c:pt idx="34">
                  <c:v>1.235549276717671</c:v>
                </c:pt>
                <c:pt idx="35">
                  <c:v>1.3396541775275086</c:v>
                </c:pt>
                <c:pt idx="36">
                  <c:v>1.4680144059533997</c:v>
                </c:pt>
                <c:pt idx="37">
                  <c:v>1.577660823367889</c:v>
                </c:pt>
                <c:pt idx="38">
                  <c:v>1.6273951887299281</c:v>
                </c:pt>
                <c:pt idx="39">
                  <c:v>1.6270337133798938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78-457F-8E4E-D0B53818C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227711"/>
        <c:axId val="2069129103"/>
      </c:scatterChart>
      <c:valAx>
        <c:axId val="196822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129103"/>
        <c:crosses val="autoZero"/>
        <c:crossBetween val="midCat"/>
      </c:valAx>
      <c:valAx>
        <c:axId val="206912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22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Far</a:t>
            </a:r>
            <a:r>
              <a:rPr lang="en-US" baseline="0"/>
              <a:t> Tank Proximity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>Far Tank Proximity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8012868584422442E-2"/>
                  <c:y val="0.203437950537872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Data'!$AS$3:$AS$62</c:f>
              <c:numCache>
                <c:formatCode>General</c:formatCode>
                <c:ptCount val="6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  <c:pt idx="10">
                  <c:v>1</c:v>
                </c:pt>
                <c:pt idx="11">
                  <c:v>0.88888888888888884</c:v>
                </c:pt>
                <c:pt idx="12">
                  <c:v>0.77777777777777779</c:v>
                </c:pt>
                <c:pt idx="13">
                  <c:v>0.66666666666666663</c:v>
                </c:pt>
                <c:pt idx="14">
                  <c:v>0.55555555555555558</c:v>
                </c:pt>
                <c:pt idx="15">
                  <c:v>0.44444444444444442</c:v>
                </c:pt>
                <c:pt idx="16">
                  <c:v>0.33333333333333331</c:v>
                </c:pt>
                <c:pt idx="17">
                  <c:v>0.22222222222222221</c:v>
                </c:pt>
                <c:pt idx="18">
                  <c:v>0.1111111111111111</c:v>
                </c:pt>
                <c:pt idx="19">
                  <c:v>0</c:v>
                </c:pt>
                <c:pt idx="20">
                  <c:v>1</c:v>
                </c:pt>
                <c:pt idx="21">
                  <c:v>0.88888888888888895</c:v>
                </c:pt>
                <c:pt idx="22">
                  <c:v>0.7777777777777779</c:v>
                </c:pt>
                <c:pt idx="23">
                  <c:v>0.66666666666666674</c:v>
                </c:pt>
                <c:pt idx="24">
                  <c:v>0.55555555555555569</c:v>
                </c:pt>
                <c:pt idx="25">
                  <c:v>0.44444444444444464</c:v>
                </c:pt>
                <c:pt idx="26">
                  <c:v>0.33333333333333354</c:v>
                </c:pt>
                <c:pt idx="27">
                  <c:v>0.22222222222222238</c:v>
                </c:pt>
                <c:pt idx="28">
                  <c:v>0.11111111111111119</c:v>
                </c:pt>
                <c:pt idx="29">
                  <c:v>0</c:v>
                </c:pt>
                <c:pt idx="30">
                  <c:v>1</c:v>
                </c:pt>
                <c:pt idx="31">
                  <c:v>0.88888894117647077</c:v>
                </c:pt>
                <c:pt idx="32">
                  <c:v>0.77777788235294154</c:v>
                </c:pt>
                <c:pt idx="33">
                  <c:v>0.66666682352941231</c:v>
                </c:pt>
                <c:pt idx="34">
                  <c:v>0.55555576470588297</c:v>
                </c:pt>
                <c:pt idx="35">
                  <c:v>0.44444470588235374</c:v>
                </c:pt>
                <c:pt idx="36">
                  <c:v>0.33333364705882451</c:v>
                </c:pt>
                <c:pt idx="37">
                  <c:v>0.22222258823529528</c:v>
                </c:pt>
                <c:pt idx="38">
                  <c:v>0.11111152941176602</c:v>
                </c:pt>
                <c:pt idx="39">
                  <c:v>0</c:v>
                </c:pt>
                <c:pt idx="40">
                  <c:v>1</c:v>
                </c:pt>
                <c:pt idx="41">
                  <c:v>0.88888888888888884</c:v>
                </c:pt>
                <c:pt idx="42">
                  <c:v>0.77777777777777779</c:v>
                </c:pt>
                <c:pt idx="43">
                  <c:v>0.66666666666666663</c:v>
                </c:pt>
                <c:pt idx="44">
                  <c:v>0.55555555555555558</c:v>
                </c:pt>
                <c:pt idx="45">
                  <c:v>0.44444444444444442</c:v>
                </c:pt>
                <c:pt idx="46">
                  <c:v>0.33333333333333331</c:v>
                </c:pt>
                <c:pt idx="47">
                  <c:v>0.22222222222222221</c:v>
                </c:pt>
                <c:pt idx="48">
                  <c:v>0.1111111111111111</c:v>
                </c:pt>
                <c:pt idx="49">
                  <c:v>0</c:v>
                </c:pt>
                <c:pt idx="50">
                  <c:v>1</c:v>
                </c:pt>
                <c:pt idx="51">
                  <c:v>0.88888928317955984</c:v>
                </c:pt>
                <c:pt idx="52">
                  <c:v>0.77777856635911979</c:v>
                </c:pt>
                <c:pt idx="53">
                  <c:v>0.66666784953867964</c:v>
                </c:pt>
                <c:pt idx="54">
                  <c:v>0.55555713271823948</c:v>
                </c:pt>
                <c:pt idx="55">
                  <c:v>0.44444641589779937</c:v>
                </c:pt>
                <c:pt idx="56">
                  <c:v>0.33333569907735922</c:v>
                </c:pt>
                <c:pt idx="57">
                  <c:v>0.22222498225691911</c:v>
                </c:pt>
                <c:pt idx="58">
                  <c:v>0.11111426543647898</c:v>
                </c:pt>
                <c:pt idx="59">
                  <c:v>0</c:v>
                </c:pt>
              </c:numCache>
            </c:numRef>
          </c:xVal>
          <c:yVal>
            <c:numRef>
              <c:f>'All Data'!$AR$3:$AR$62</c:f>
              <c:numCache>
                <c:formatCode>General</c:formatCode>
                <c:ptCount val="60"/>
                <c:pt idx="0">
                  <c:v>1</c:v>
                </c:pt>
                <c:pt idx="1">
                  <c:v>1.0076026355803345</c:v>
                </c:pt>
                <c:pt idx="2">
                  <c:v>1.0155431660753507</c:v>
                </c:pt>
                <c:pt idx="3">
                  <c:v>1.0234836965703666</c:v>
                </c:pt>
                <c:pt idx="4">
                  <c:v>1.0280452779185674</c:v>
                </c:pt>
                <c:pt idx="5">
                  <c:v>1.0734921439432337</c:v>
                </c:pt>
                <c:pt idx="6">
                  <c:v>1.0915695218786958</c:v>
                </c:pt>
                <c:pt idx="7">
                  <c:v>1.1417469167089036</c:v>
                </c:pt>
                <c:pt idx="8">
                  <c:v>1.1415779692515629</c:v>
                </c:pt>
                <c:pt idx="9">
                  <c:v>1.1414090217942201</c:v>
                </c:pt>
                <c:pt idx="10">
                  <c:v>1</c:v>
                </c:pt>
                <c:pt idx="11">
                  <c:v>1.1089928057553955</c:v>
                </c:pt>
                <c:pt idx="12">
                  <c:v>1.2359712230215827</c:v>
                </c:pt>
                <c:pt idx="13">
                  <c:v>1.3658273381294963</c:v>
                </c:pt>
                <c:pt idx="14">
                  <c:v>1.4579136690647483</c:v>
                </c:pt>
                <c:pt idx="15">
                  <c:v>1.5964028776978418</c:v>
                </c:pt>
                <c:pt idx="16">
                  <c:v>1.7050359712230216</c:v>
                </c:pt>
                <c:pt idx="17">
                  <c:v>1.8546762589928059</c:v>
                </c:pt>
                <c:pt idx="18">
                  <c:v>1.8079136690647479</c:v>
                </c:pt>
                <c:pt idx="19">
                  <c:v>1.7787769784172662</c:v>
                </c:pt>
                <c:pt idx="20">
                  <c:v>1</c:v>
                </c:pt>
                <c:pt idx="21">
                  <c:v>1.0576003824091778</c:v>
                </c:pt>
                <c:pt idx="22">
                  <c:v>1.1058453974323956</c:v>
                </c:pt>
                <c:pt idx="23">
                  <c:v>1.1641286533733952</c:v>
                </c:pt>
                <c:pt idx="24">
                  <c:v>1.2198511335700628</c:v>
                </c:pt>
                <c:pt idx="25">
                  <c:v>1.2694960393335155</c:v>
                </c:pt>
                <c:pt idx="26">
                  <c:v>1.3225553127560776</c:v>
                </c:pt>
                <c:pt idx="27">
                  <c:v>1.3722685058727127</c:v>
                </c:pt>
                <c:pt idx="28">
                  <c:v>1.4315077847582627</c:v>
                </c:pt>
                <c:pt idx="29">
                  <c:v>1.4954588910133844</c:v>
                </c:pt>
                <c:pt idx="30">
                  <c:v>1</c:v>
                </c:pt>
                <c:pt idx="31">
                  <c:v>1.0221475675003111</c:v>
                </c:pt>
                <c:pt idx="32">
                  <c:v>1.1067562523329599</c:v>
                </c:pt>
                <c:pt idx="33">
                  <c:v>1.0747791464476792</c:v>
                </c:pt>
                <c:pt idx="34">
                  <c:v>1.0878437227821325</c:v>
                </c:pt>
                <c:pt idx="35">
                  <c:v>1.1974617394550204</c:v>
                </c:pt>
                <c:pt idx="36">
                  <c:v>1.1809132760980465</c:v>
                </c:pt>
                <c:pt idx="37">
                  <c:v>1.1837750404379741</c:v>
                </c:pt>
                <c:pt idx="38">
                  <c:v>1.2130148065198456</c:v>
                </c:pt>
                <c:pt idx="39">
                  <c:v>1.2611671021525444</c:v>
                </c:pt>
                <c:pt idx="40">
                  <c:v>1</c:v>
                </c:pt>
                <c:pt idx="41">
                  <c:v>1.089404761904762</c:v>
                </c:pt>
                <c:pt idx="42">
                  <c:v>1.1046428571428573</c:v>
                </c:pt>
                <c:pt idx="43">
                  <c:v>1.1227380952380952</c:v>
                </c:pt>
                <c:pt idx="44">
                  <c:v>1.2485714285714284</c:v>
                </c:pt>
                <c:pt idx="45">
                  <c:v>1.2470238095238095</c:v>
                </c:pt>
                <c:pt idx="46">
                  <c:v>1.3507142857142855</c:v>
                </c:pt>
                <c:pt idx="47">
                  <c:v>1.425357142857143</c:v>
                </c:pt>
                <c:pt idx="48">
                  <c:v>1.4578571428571427</c:v>
                </c:pt>
                <c:pt idx="49">
                  <c:v>1.5639285714285716</c:v>
                </c:pt>
                <c:pt idx="50">
                  <c:v>1</c:v>
                </c:pt>
                <c:pt idx="51">
                  <c:v>1.0241935483870968</c:v>
                </c:pt>
                <c:pt idx="52">
                  <c:v>1.0564516129032258</c:v>
                </c:pt>
                <c:pt idx="53">
                  <c:v>1.088709677419355</c:v>
                </c:pt>
                <c:pt idx="54">
                  <c:v>1.1129032258064515</c:v>
                </c:pt>
                <c:pt idx="55">
                  <c:v>1.1370967741935483</c:v>
                </c:pt>
                <c:pt idx="56">
                  <c:v>1.1774193548387095</c:v>
                </c:pt>
                <c:pt idx="57">
                  <c:v>1.2016129032258065</c:v>
                </c:pt>
                <c:pt idx="58">
                  <c:v>1.225806451612903</c:v>
                </c:pt>
                <c:pt idx="5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89-4F0E-9685-FACC04ACC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227711"/>
        <c:axId val="2069129103"/>
      </c:scatterChart>
      <c:valAx>
        <c:axId val="196822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129103"/>
        <c:crosses val="autoZero"/>
        <c:crossBetween val="midCat"/>
      </c:valAx>
      <c:valAx>
        <c:axId val="206912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227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1986472269871"/>
          <c:y val="5.8840133033584853E-2"/>
          <c:w val="0.82775873481649298"/>
          <c:h val="0.74923554157869754"/>
        </c:manualLayout>
      </c:layout>
      <c:scatterChart>
        <c:scatterStyle val="lineMarker"/>
        <c:varyColors val="0"/>
        <c:ser>
          <c:idx val="0"/>
          <c:order val="0"/>
          <c:tx>
            <c:v>System 14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Data'!$AW$96:$AW$105</c:f>
              <c:numCache>
                <c:formatCode>General</c:formatCode>
                <c:ptCount val="10"/>
                <c:pt idx="0">
                  <c:v>1</c:v>
                </c:pt>
                <c:pt idx="1">
                  <c:v>0.89417989417989419</c:v>
                </c:pt>
                <c:pt idx="2">
                  <c:v>0.77989417989417986</c:v>
                </c:pt>
                <c:pt idx="3">
                  <c:v>0.66560846560846554</c:v>
                </c:pt>
                <c:pt idx="4">
                  <c:v>0.55132275132275133</c:v>
                </c:pt>
                <c:pt idx="5">
                  <c:v>0.437037037037037</c:v>
                </c:pt>
                <c:pt idx="6">
                  <c:v>0.32275132275132273</c:v>
                </c:pt>
                <c:pt idx="7">
                  <c:v>0.20846560846560844</c:v>
                </c:pt>
                <c:pt idx="8">
                  <c:v>9.4179894179894155E-2</c:v>
                </c:pt>
                <c:pt idx="9">
                  <c:v>0</c:v>
                </c:pt>
              </c:numCache>
            </c:numRef>
          </c:xVal>
          <c:yVal>
            <c:numRef>
              <c:f>'All Data'!$AR$126:$AR$135</c:f>
              <c:numCache>
                <c:formatCode>General</c:formatCode>
                <c:ptCount val="10"/>
                <c:pt idx="0">
                  <c:v>1</c:v>
                </c:pt>
                <c:pt idx="1">
                  <c:v>1.014850347485452</c:v>
                </c:pt>
                <c:pt idx="2">
                  <c:v>1.0289373099792116</c:v>
                </c:pt>
                <c:pt idx="3">
                  <c:v>1.0447940577478294</c:v>
                </c:pt>
                <c:pt idx="4">
                  <c:v>1.0595545952342587</c:v>
                </c:pt>
                <c:pt idx="5">
                  <c:v>1.0751947424169985</c:v>
                </c:pt>
                <c:pt idx="6">
                  <c:v>1.0902141440182578</c:v>
                </c:pt>
                <c:pt idx="7">
                  <c:v>1.13245654120562</c:v>
                </c:pt>
                <c:pt idx="8">
                  <c:v>1.1075923788291417</c:v>
                </c:pt>
                <c:pt idx="9">
                  <c:v>1.1093965032212734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04-4A07-975B-AEB9843C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System 15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Data'!$AW$96:$AW$105</c:f>
              <c:numCache>
                <c:formatCode>General</c:formatCode>
                <c:ptCount val="10"/>
                <c:pt idx="0">
                  <c:v>1</c:v>
                </c:pt>
                <c:pt idx="1">
                  <c:v>0.89417989417989419</c:v>
                </c:pt>
                <c:pt idx="2">
                  <c:v>0.77989417989417986</c:v>
                </c:pt>
                <c:pt idx="3">
                  <c:v>0.66560846560846554</c:v>
                </c:pt>
                <c:pt idx="4">
                  <c:v>0.55132275132275133</c:v>
                </c:pt>
                <c:pt idx="5">
                  <c:v>0.437037037037037</c:v>
                </c:pt>
                <c:pt idx="6">
                  <c:v>0.32275132275132273</c:v>
                </c:pt>
                <c:pt idx="7">
                  <c:v>0.20846560846560844</c:v>
                </c:pt>
                <c:pt idx="8">
                  <c:v>9.4179894179894155E-2</c:v>
                </c:pt>
                <c:pt idx="9">
                  <c:v>0</c:v>
                </c:pt>
              </c:numCache>
            </c:numRef>
          </c:xVal>
          <c:yVal>
            <c:numRef>
              <c:f>'All Data'!$AU$141:$AU$150</c:f>
              <c:numCache>
                <c:formatCode>General</c:formatCode>
                <c:ptCount val="10"/>
                <c:pt idx="0">
                  <c:v>1</c:v>
                </c:pt>
                <c:pt idx="1">
                  <c:v>1.4288102780711018</c:v>
                </c:pt>
                <c:pt idx="2">
                  <c:v>1.6980376627947908</c:v>
                </c:pt>
                <c:pt idx="3">
                  <c:v>1.6886219640971489</c:v>
                </c:pt>
                <c:pt idx="4">
                  <c:v>1.6409934882083772</c:v>
                </c:pt>
                <c:pt idx="5">
                  <c:v>1.5578361492432244</c:v>
                </c:pt>
                <c:pt idx="6">
                  <c:v>1.4148187258007743</c:v>
                </c:pt>
                <c:pt idx="7">
                  <c:v>1.2096752903907075</c:v>
                </c:pt>
                <c:pt idx="8">
                  <c:v>0.9209345300950369</c:v>
                </c:pt>
                <c:pt idx="9">
                  <c:v>0.50376187961985219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9F-4C1D-8AA7-10A1F9132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86302301911286E-2"/>
          <c:y val="6.0163500646549087E-2"/>
          <c:w val="0.80870315246708624"/>
          <c:h val="0.85507581300009228"/>
        </c:manualLayout>
      </c:layout>
      <c:scatterChart>
        <c:scatterStyle val="lineMarker"/>
        <c:varyColors val="0"/>
        <c:ser>
          <c:idx val="0"/>
          <c:order val="0"/>
          <c:tx>
            <c:v>System 2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Data'!$Q$3:$Q$12</c:f>
              <c:numCache>
                <c:formatCode>General</c:formatCode>
                <c:ptCount val="10"/>
                <c:pt idx="0">
                  <c:v>1</c:v>
                </c:pt>
                <c:pt idx="1">
                  <c:v>0.88888788698527177</c:v>
                </c:pt>
                <c:pt idx="2">
                  <c:v>0.77777577397054343</c:v>
                </c:pt>
                <c:pt idx="3">
                  <c:v>0.6666636609558152</c:v>
                </c:pt>
                <c:pt idx="4">
                  <c:v>0.55555154794108697</c:v>
                </c:pt>
                <c:pt idx="5">
                  <c:v>0.44443943492635868</c:v>
                </c:pt>
                <c:pt idx="6">
                  <c:v>0.33332732191163045</c:v>
                </c:pt>
                <c:pt idx="7">
                  <c:v>0.22221520889690216</c:v>
                </c:pt>
                <c:pt idx="8">
                  <c:v>0.11110309588217389</c:v>
                </c:pt>
                <c:pt idx="9">
                  <c:v>0</c:v>
                </c:pt>
              </c:numCache>
            </c:numRef>
          </c:xVal>
          <c:yVal>
            <c:numRef>
              <c:f>'All Data'!$P$3:$P$12</c:f>
              <c:numCache>
                <c:formatCode>0.00</c:formatCode>
                <c:ptCount val="10"/>
                <c:pt idx="0">
                  <c:v>1</c:v>
                </c:pt>
                <c:pt idx="1">
                  <c:v>1.5158730158730158</c:v>
                </c:pt>
                <c:pt idx="2">
                  <c:v>2.0238095238095237</c:v>
                </c:pt>
                <c:pt idx="3">
                  <c:v>2.4920634920634925</c:v>
                </c:pt>
                <c:pt idx="4">
                  <c:v>3.0158730158730158</c:v>
                </c:pt>
                <c:pt idx="5">
                  <c:v>3.4841269841269842</c:v>
                </c:pt>
                <c:pt idx="6">
                  <c:v>4.1349206349206353</c:v>
                </c:pt>
                <c:pt idx="7">
                  <c:v>4.5000000000000009</c:v>
                </c:pt>
                <c:pt idx="8">
                  <c:v>5.174603174603174</c:v>
                </c:pt>
                <c:pt idx="9">
                  <c:v>5.6587301587301591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85-4FB4-8E40-307052BB5F81}"/>
            </c:ext>
          </c:extLst>
        </c:ser>
        <c:ser>
          <c:idx val="11"/>
          <c:order val="1"/>
          <c:tx>
            <c:v>system 13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'All Data'!$AW$96:$AW$105</c:f>
              <c:numCache>
                <c:formatCode>General</c:formatCode>
                <c:ptCount val="10"/>
                <c:pt idx="0">
                  <c:v>1</c:v>
                </c:pt>
                <c:pt idx="1">
                  <c:v>0.89417989417989419</c:v>
                </c:pt>
                <c:pt idx="2">
                  <c:v>0.77989417989417986</c:v>
                </c:pt>
                <c:pt idx="3">
                  <c:v>0.66560846560846554</c:v>
                </c:pt>
                <c:pt idx="4">
                  <c:v>0.55132275132275133</c:v>
                </c:pt>
                <c:pt idx="5">
                  <c:v>0.437037037037037</c:v>
                </c:pt>
                <c:pt idx="6">
                  <c:v>0.32275132275132273</c:v>
                </c:pt>
                <c:pt idx="7">
                  <c:v>0.20846560846560844</c:v>
                </c:pt>
                <c:pt idx="8">
                  <c:v>9.4179894179894155E-2</c:v>
                </c:pt>
                <c:pt idx="9">
                  <c:v>0</c:v>
                </c:pt>
              </c:numCache>
            </c:numRef>
          </c:xVal>
          <c:yVal>
            <c:numRef>
              <c:f>'All Data'!$AV$96:$AV$105</c:f>
              <c:numCache>
                <c:formatCode>0.00</c:formatCode>
                <c:ptCount val="10"/>
                <c:pt idx="0">
                  <c:v>1</c:v>
                </c:pt>
                <c:pt idx="1">
                  <c:v>1.5407264601498487</c:v>
                </c:pt>
                <c:pt idx="2">
                  <c:v>2.0584498094027954</c:v>
                </c:pt>
                <c:pt idx="3">
                  <c:v>2.4953774700959559</c:v>
                </c:pt>
                <c:pt idx="4">
                  <c:v>2.8073872847566053</c:v>
                </c:pt>
                <c:pt idx="5">
                  <c:v>2.8191736406256847</c:v>
                </c:pt>
                <c:pt idx="6">
                  <c:v>2.723261622047934</c:v>
                </c:pt>
                <c:pt idx="7">
                  <c:v>2.8974718485738071</c:v>
                </c:pt>
                <c:pt idx="8">
                  <c:v>2.8965517241379315</c:v>
                </c:pt>
                <c:pt idx="9">
                  <c:v>2.5611444595364325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185-4FB4-8E40-307052BB5F81}"/>
            </c:ext>
          </c:extLst>
        </c:ser>
        <c:ser>
          <c:idx val="14"/>
          <c:order val="2"/>
          <c:tx>
            <c:v>System 15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'All Data'!$AV$141:$AV$150</c:f>
              <c:numCache>
                <c:formatCode>General</c:formatCode>
                <c:ptCount val="10"/>
                <c:pt idx="0">
                  <c:v>1</c:v>
                </c:pt>
                <c:pt idx="1">
                  <c:v>0.88888928317955984</c:v>
                </c:pt>
                <c:pt idx="2">
                  <c:v>0.77777856635911979</c:v>
                </c:pt>
                <c:pt idx="3">
                  <c:v>0.66666784953867964</c:v>
                </c:pt>
                <c:pt idx="4">
                  <c:v>0.55555713271823948</c:v>
                </c:pt>
                <c:pt idx="5">
                  <c:v>0.44444641589779937</c:v>
                </c:pt>
                <c:pt idx="6">
                  <c:v>0.33333569907735922</c:v>
                </c:pt>
                <c:pt idx="7">
                  <c:v>0.22222498225691911</c:v>
                </c:pt>
                <c:pt idx="8">
                  <c:v>0.11111426543647898</c:v>
                </c:pt>
                <c:pt idx="9">
                  <c:v>0</c:v>
                </c:pt>
              </c:numCache>
            </c:numRef>
          </c:xVal>
          <c:yVal>
            <c:numRef>
              <c:f>'All Data'!$AU$141:$AU$150</c:f>
              <c:numCache>
                <c:formatCode>General</c:formatCode>
                <c:ptCount val="10"/>
                <c:pt idx="0">
                  <c:v>1</c:v>
                </c:pt>
                <c:pt idx="1">
                  <c:v>1.4288102780711018</c:v>
                </c:pt>
                <c:pt idx="2">
                  <c:v>1.6980376627947908</c:v>
                </c:pt>
                <c:pt idx="3">
                  <c:v>1.6886219640971489</c:v>
                </c:pt>
                <c:pt idx="4">
                  <c:v>1.6409934882083772</c:v>
                </c:pt>
                <c:pt idx="5">
                  <c:v>1.5578361492432244</c:v>
                </c:pt>
                <c:pt idx="6">
                  <c:v>1.4148187258007743</c:v>
                </c:pt>
                <c:pt idx="7">
                  <c:v>1.2096752903907075</c:v>
                </c:pt>
                <c:pt idx="8">
                  <c:v>0.9209345300950369</c:v>
                </c:pt>
                <c:pt idx="9">
                  <c:v>0.50376187961985219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185-4FB4-8E40-307052BB5F81}"/>
            </c:ext>
          </c:extLst>
        </c:ser>
        <c:ser>
          <c:idx val="1"/>
          <c:order val="3"/>
          <c:tx>
            <c:v>System 11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Data'!$Q$96:$Q$105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0.44444444444444448</c:v>
                </c:pt>
                <c:pt idx="6">
                  <c:v>0.33333333333333337</c:v>
                </c:pt>
                <c:pt idx="7">
                  <c:v>0.22222222222222229</c:v>
                </c:pt>
                <c:pt idx="8">
                  <c:v>0.11111111111111122</c:v>
                </c:pt>
                <c:pt idx="9">
                  <c:v>0</c:v>
                </c:pt>
              </c:numCache>
            </c:numRef>
          </c:xVal>
          <c:yVal>
            <c:numRef>
              <c:f>'All Data'!$P$96:$P$105</c:f>
              <c:numCache>
                <c:formatCode>0.00</c:formatCode>
                <c:ptCount val="10"/>
                <c:pt idx="0">
                  <c:v>1</c:v>
                </c:pt>
                <c:pt idx="1">
                  <c:v>0.96443449901206957</c:v>
                </c:pt>
                <c:pt idx="2">
                  <c:v>0.92227485895207961</c:v>
                </c:pt>
                <c:pt idx="3">
                  <c:v>0.86252291284785865</c:v>
                </c:pt>
                <c:pt idx="4">
                  <c:v>0.79527221653533942</c:v>
                </c:pt>
                <c:pt idx="5">
                  <c:v>0.72121313114480923</c:v>
                </c:pt>
                <c:pt idx="6">
                  <c:v>0.63853643440378993</c:v>
                </c:pt>
                <c:pt idx="7">
                  <c:v>0.54456400123788895</c:v>
                </c:pt>
                <c:pt idx="8">
                  <c:v>0.40017140000476115</c:v>
                </c:pt>
                <c:pt idx="9">
                  <c:v>0.12599090627752518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4A-47F7-80CF-746296491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 </a:t>
                </a:r>
              </a:p>
            </c:rich>
          </c:tx>
          <c:layout>
            <c:manualLayout>
              <c:xMode val="edge"/>
              <c:yMode val="edge"/>
              <c:x val="1.4782852352277212E-2"/>
              <c:y val="0.40930279759333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'ElevationChange Reservoir Level'!$H$2</c:f>
              <c:numCache>
                <c:formatCode>General</c:formatCode>
                <c:ptCount val="1"/>
                <c:pt idx="0">
                  <c:v>10.391834497876411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0F-B94A-979F-306C5A0A7442}"/>
            </c:ext>
          </c:extLst>
        </c:ser>
        <c:ser>
          <c:idx val="1"/>
          <c:order val="1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Lit>
              <c:formatCode>General</c:formatCode>
              <c:ptCount val="1"/>
              <c:pt idx="0">
                <c:v>28.97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B0F-B94A-979F-306C5A0A7442}"/>
            </c:ext>
          </c:extLst>
        </c:ser>
        <c:ser>
          <c:idx val="2"/>
          <c:order val="2"/>
          <c:tx>
            <c:v>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Lit>
              <c:formatCode>General</c:formatCode>
              <c:ptCount val="1"/>
              <c:pt idx="0">
                <c:v>3.01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B0F-B94A-979F-306C5A0A7442}"/>
            </c:ext>
          </c:extLst>
        </c:ser>
        <c:ser>
          <c:idx val="3"/>
          <c:order val="3"/>
          <c:tx>
            <c:v>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Lit>
              <c:formatCode>General</c:formatCode>
              <c:ptCount val="1"/>
              <c:pt idx="0">
                <c:v>0.8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B0F-B94A-979F-306C5A0A7442}"/>
            </c:ext>
          </c:extLst>
        </c:ser>
        <c:ser>
          <c:idx val="4"/>
          <c:order val="4"/>
          <c:tx>
            <c:v>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2.91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B0F-B94A-979F-306C5A0A7442}"/>
            </c:ext>
          </c:extLst>
        </c:ser>
        <c:ser>
          <c:idx val="5"/>
          <c:order val="5"/>
          <c:tx>
            <c:v>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6</c:v>
              </c:pt>
            </c:numLit>
          </c:xVal>
          <c:yVal>
            <c:numLit>
              <c:formatCode>General</c:formatCode>
              <c:ptCount val="1"/>
              <c:pt idx="0">
                <c:v>3.17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B0F-B94A-979F-306C5A0A7442}"/>
            </c:ext>
          </c:extLst>
        </c:ser>
        <c:ser>
          <c:idx val="6"/>
          <c:order val="6"/>
          <c:tx>
            <c:v>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7</c:v>
              </c:pt>
            </c:numLit>
          </c:xVal>
          <c:yVal>
            <c:numLit>
              <c:formatCode>General</c:formatCode>
              <c:ptCount val="1"/>
              <c:pt idx="0">
                <c:v>0.83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3B0F-B94A-979F-306C5A0A7442}"/>
            </c:ext>
          </c:extLst>
        </c:ser>
        <c:ser>
          <c:idx val="7"/>
          <c:order val="7"/>
          <c:tx>
            <c:v>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8</c:v>
              </c:pt>
            </c:numLit>
          </c:xVal>
          <c:yVal>
            <c:numLit>
              <c:formatCode>General</c:formatCode>
              <c:ptCount val="1"/>
              <c:pt idx="0">
                <c:v>0.79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3B0F-B94A-979F-306C5A0A7442}"/>
            </c:ext>
          </c:extLst>
        </c:ser>
        <c:ser>
          <c:idx val="8"/>
          <c:order val="8"/>
          <c:tx>
            <c:v>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9</c:v>
              </c:pt>
            </c:numLit>
          </c:xVal>
          <c:yVal>
            <c:numLit>
              <c:formatCode>General</c:formatCode>
              <c:ptCount val="1"/>
              <c:pt idx="0">
                <c:v>0.3125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3B0F-B94A-979F-306C5A0A7442}"/>
            </c:ext>
          </c:extLst>
        </c:ser>
        <c:ser>
          <c:idx val="9"/>
          <c:order val="9"/>
          <c:tx>
            <c:v>10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10</c:v>
              </c:pt>
            </c:numLit>
          </c:xVal>
          <c:yVal>
            <c:numLit>
              <c:formatCode>General</c:formatCode>
              <c:ptCount val="1"/>
              <c:pt idx="0">
                <c:v>0.3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3B0F-B94A-979F-306C5A0A7442}"/>
            </c:ext>
          </c:extLst>
        </c:ser>
        <c:ser>
          <c:idx val="10"/>
          <c:order val="10"/>
          <c:tx>
            <c:v>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12</c:v>
              </c:pt>
            </c:numLit>
          </c:xVal>
          <c:yVal>
            <c:numLit>
              <c:formatCode>General</c:formatCode>
              <c:ptCount val="1"/>
              <c:pt idx="0">
                <c:v>9.39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3B0F-B94A-979F-306C5A0A7442}"/>
            </c:ext>
          </c:extLst>
        </c:ser>
        <c:ser>
          <c:idx val="11"/>
          <c:order val="11"/>
          <c:tx>
            <c:v>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14</c:v>
              </c:pt>
            </c:numLit>
          </c:xVal>
          <c:yVal>
            <c:numLit>
              <c:formatCode>General</c:formatCode>
              <c:ptCount val="1"/>
              <c:pt idx="0">
                <c:v>9.5000000000000001E-2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3B0F-B94A-979F-306C5A0A7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857791"/>
        <c:axId val="1883950367"/>
      </c:scatterChart>
      <c:valAx>
        <c:axId val="188385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950367"/>
        <c:crosses val="autoZero"/>
        <c:crossBetween val="midCat"/>
      </c:valAx>
      <c:valAx>
        <c:axId val="188395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8577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719588193995848"/>
          <c:y val="0.16822968895223361"/>
          <c:w val="7.4845816670252821E-2"/>
          <c:h val="0.80948594491672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Data'!$Z$3:$Z$12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Data'!$Y$3:$Y$12</c:f>
              <c:numCache>
                <c:formatCode>0.00</c:formatCode>
                <c:ptCount val="10"/>
                <c:pt idx="0">
                  <c:v>1</c:v>
                </c:pt>
                <c:pt idx="1">
                  <c:v>1.0819672131147542</c:v>
                </c:pt>
                <c:pt idx="2">
                  <c:v>1.1147540983606559</c:v>
                </c:pt>
                <c:pt idx="3">
                  <c:v>1.1147540983606559</c:v>
                </c:pt>
                <c:pt idx="4">
                  <c:v>1.2295081967213115</c:v>
                </c:pt>
                <c:pt idx="5">
                  <c:v>1.2295081967213115</c:v>
                </c:pt>
                <c:pt idx="6">
                  <c:v>1.2459016393442621</c:v>
                </c:pt>
                <c:pt idx="7">
                  <c:v>1.2950819672131149</c:v>
                </c:pt>
                <c:pt idx="8">
                  <c:v>1.3114754098360655</c:v>
                </c:pt>
                <c:pt idx="9">
                  <c:v>1.4262295081967213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E-4473-99F3-4CC7C15E2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 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Ratio</a:t>
            </a:r>
            <a:r>
              <a:rPr lang="en-US" baseline="0"/>
              <a:t> Comparisons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Head to Reservoir Level Ratio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'ElevationChange Reservoir Level'!$C$19:$C$30</c:f>
              <c:numCache>
                <c:formatCode>General</c:formatCode>
                <c:ptCount val="12"/>
                <c:pt idx="0">
                  <c:v>10.391834497876411</c:v>
                </c:pt>
                <c:pt idx="1">
                  <c:v>28.973020017406427</c:v>
                </c:pt>
                <c:pt idx="2">
                  <c:v>3.0186694714698907</c:v>
                </c:pt>
                <c:pt idx="3">
                  <c:v>0.80360012857602026</c:v>
                </c:pt>
                <c:pt idx="4">
                  <c:v>2.9135032537960956</c:v>
                </c:pt>
                <c:pt idx="5">
                  <c:v>3.1728426395939016</c:v>
                </c:pt>
                <c:pt idx="6">
                  <c:v>0.83333333333333337</c:v>
                </c:pt>
                <c:pt idx="7">
                  <c:v>0.79381443298969068</c:v>
                </c:pt>
                <c:pt idx="8">
                  <c:v>0.3125</c:v>
                </c:pt>
                <c:pt idx="9">
                  <c:v>0.30180180180180183</c:v>
                </c:pt>
                <c:pt idx="10">
                  <c:v>9.3933</c:v>
                </c:pt>
                <c:pt idx="11">
                  <c:v>9.5200000000000007E-2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3-854D-B3FF-09CB3EE71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739311"/>
        <c:axId val="1884501599"/>
      </c:lineChart>
      <c:lineChart>
        <c:grouping val="standard"/>
        <c:varyColors val="0"/>
        <c:ser>
          <c:idx val="1"/>
          <c:order val="1"/>
          <c:tx>
            <c:v>Energy/Reservoir Level Slope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'ElevationChange Reservoir Level'!$B$19:$B$30</c:f>
              <c:numCache>
                <c:formatCode>General</c:formatCode>
                <c:ptCount val="12"/>
                <c:pt idx="0">
                  <c:v>1.5</c:v>
                </c:pt>
                <c:pt idx="1">
                  <c:v>5.66</c:v>
                </c:pt>
                <c:pt idx="2">
                  <c:v>1.43</c:v>
                </c:pt>
                <c:pt idx="3">
                  <c:v>1.1399999999999999</c:v>
                </c:pt>
                <c:pt idx="4">
                  <c:v>1.78</c:v>
                </c:pt>
                <c:pt idx="5">
                  <c:v>1.5</c:v>
                </c:pt>
                <c:pt idx="6">
                  <c:v>1.26</c:v>
                </c:pt>
                <c:pt idx="7">
                  <c:v>1.56</c:v>
                </c:pt>
                <c:pt idx="8">
                  <c:v>1.33</c:v>
                </c:pt>
                <c:pt idx="9">
                  <c:v>1.63</c:v>
                </c:pt>
                <c:pt idx="10">
                  <c:v>1.25</c:v>
                </c:pt>
                <c:pt idx="11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3-854D-B3FF-09CB3EE71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617791"/>
        <c:axId val="1921506591"/>
      </c:lineChart>
      <c:catAx>
        <c:axId val="18327393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System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501599"/>
        <c:crosses val="autoZero"/>
        <c:auto val="1"/>
        <c:lblAlgn val="ctr"/>
        <c:lblOffset val="100"/>
        <c:noMultiLvlLbl val="0"/>
      </c:catAx>
      <c:valAx>
        <c:axId val="188450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</a:t>
                </a:r>
                <a:r>
                  <a:rPr lang="en-US" baseline="0"/>
                  <a:t> to Reservoir Level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739311"/>
        <c:crosses val="autoZero"/>
        <c:crossBetween val="between"/>
      </c:valAx>
      <c:valAx>
        <c:axId val="192150659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Slope</a:t>
                </a:r>
                <a:r>
                  <a:rPr lang="en-US" baseline="0"/>
                  <a:t> of Energy to Reservoir Level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617791"/>
        <c:crosses val="max"/>
        <c:crossBetween val="between"/>
      </c:valAx>
      <c:catAx>
        <c:axId val="1903617791"/>
        <c:scaling>
          <c:orientation val="minMax"/>
        </c:scaling>
        <c:delete val="1"/>
        <c:axPos val="b"/>
        <c:majorTickMark val="out"/>
        <c:minorTickMark val="none"/>
        <c:tickLblPos val="nextTo"/>
        <c:crossAx val="19215065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ND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696412948381453E-2"/>
                  <c:y val="0.112277996500437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'Pump Tank Location'!$C$3:$C$42</c:f>
              <c:numCache>
                <c:formatCode>General</c:formatCode>
                <c:ptCount val="40"/>
                <c:pt idx="0">
                  <c:v>1</c:v>
                </c:pt>
                <c:pt idx="1">
                  <c:v>0.88888887804878047</c:v>
                </c:pt>
                <c:pt idx="2">
                  <c:v>0.77777775609756095</c:v>
                </c:pt>
                <c:pt idx="3">
                  <c:v>0.66666663414634142</c:v>
                </c:pt>
                <c:pt idx="4">
                  <c:v>0.55555551219512189</c:v>
                </c:pt>
                <c:pt idx="5">
                  <c:v>0.44444439024390242</c:v>
                </c:pt>
                <c:pt idx="6">
                  <c:v>0.33333326829268295</c:v>
                </c:pt>
                <c:pt idx="7">
                  <c:v>0.22222214634146345</c:v>
                </c:pt>
                <c:pt idx="8">
                  <c:v>0.11111102439024394</c:v>
                </c:pt>
                <c:pt idx="9">
                  <c:v>0</c:v>
                </c:pt>
                <c:pt idx="10">
                  <c:v>1</c:v>
                </c:pt>
                <c:pt idx="11">
                  <c:v>0.88888888888888884</c:v>
                </c:pt>
                <c:pt idx="12">
                  <c:v>0.77777777777777779</c:v>
                </c:pt>
                <c:pt idx="13">
                  <c:v>0.66666666666666663</c:v>
                </c:pt>
                <c:pt idx="14">
                  <c:v>0.55555555555555558</c:v>
                </c:pt>
                <c:pt idx="15">
                  <c:v>0.44444444444444442</c:v>
                </c:pt>
                <c:pt idx="16">
                  <c:v>0.33333333333333331</c:v>
                </c:pt>
                <c:pt idx="17">
                  <c:v>0.22222222222222221</c:v>
                </c:pt>
                <c:pt idx="18">
                  <c:v>0.1111111111111111</c:v>
                </c:pt>
                <c:pt idx="19">
                  <c:v>0</c:v>
                </c:pt>
                <c:pt idx="20">
                  <c:v>1</c:v>
                </c:pt>
                <c:pt idx="21">
                  <c:v>0.88888888888888884</c:v>
                </c:pt>
                <c:pt idx="22">
                  <c:v>0.77777777777777779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0.44444444444444442</c:v>
                </c:pt>
                <c:pt idx="26">
                  <c:v>0.33333333333333331</c:v>
                </c:pt>
                <c:pt idx="27">
                  <c:v>0.22222222222222221</c:v>
                </c:pt>
                <c:pt idx="28">
                  <c:v>0.1111111111111111</c:v>
                </c:pt>
                <c:pt idx="29">
                  <c:v>0</c:v>
                </c:pt>
                <c:pt idx="30">
                  <c:v>1</c:v>
                </c:pt>
                <c:pt idx="31">
                  <c:v>0.88955223880597012</c:v>
                </c:pt>
                <c:pt idx="32">
                  <c:v>0.77910447761194035</c:v>
                </c:pt>
                <c:pt idx="33">
                  <c:v>0.66865671641791047</c:v>
                </c:pt>
                <c:pt idx="34">
                  <c:v>0.5582089552238807</c:v>
                </c:pt>
                <c:pt idx="35">
                  <c:v>0.44776119402985076</c:v>
                </c:pt>
                <c:pt idx="36">
                  <c:v>0.33731343283582094</c:v>
                </c:pt>
                <c:pt idx="37">
                  <c:v>0.22686567164179103</c:v>
                </c:pt>
                <c:pt idx="38">
                  <c:v>0.11641791044776115</c:v>
                </c:pt>
                <c:pt idx="39">
                  <c:v>0</c:v>
                </c:pt>
              </c:numCache>
            </c:numRef>
          </c:xVal>
          <c:yVal>
            <c:numRef>
              <c:f>'Pump Tank Location'!$B$3:$B$42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  <c:pt idx="10">
                  <c:v>1</c:v>
                </c:pt>
                <c:pt idx="11">
                  <c:v>1.0819672131147542</c:v>
                </c:pt>
                <c:pt idx="12">
                  <c:v>1.1147540983606559</c:v>
                </c:pt>
                <c:pt idx="13">
                  <c:v>1.1147540983606559</c:v>
                </c:pt>
                <c:pt idx="14">
                  <c:v>1.2295081967213115</c:v>
                </c:pt>
                <c:pt idx="15">
                  <c:v>1.2295081967213115</c:v>
                </c:pt>
                <c:pt idx="16">
                  <c:v>1.2459016393442621</c:v>
                </c:pt>
                <c:pt idx="17">
                  <c:v>1.2950819672131149</c:v>
                </c:pt>
                <c:pt idx="18">
                  <c:v>1.3114754098360655</c:v>
                </c:pt>
                <c:pt idx="19">
                  <c:v>1.4262295081967213</c:v>
                </c:pt>
                <c:pt idx="20">
                  <c:v>1</c:v>
                </c:pt>
                <c:pt idx="21">
                  <c:v>1.0886983233073084</c:v>
                </c:pt>
                <c:pt idx="22">
                  <c:v>1.0495328298988866</c:v>
                </c:pt>
                <c:pt idx="23">
                  <c:v>1.2402406246000257</c:v>
                </c:pt>
                <c:pt idx="24">
                  <c:v>1.2774862408805838</c:v>
                </c:pt>
                <c:pt idx="25">
                  <c:v>1.3608089082298733</c:v>
                </c:pt>
                <c:pt idx="26">
                  <c:v>1.3413541533341868</c:v>
                </c:pt>
                <c:pt idx="27">
                  <c:v>1.3101241520542688</c:v>
                </c:pt>
                <c:pt idx="28">
                  <c:v>1.3037245616280559</c:v>
                </c:pt>
                <c:pt idx="29">
                  <c:v>1.3302188659925767</c:v>
                </c:pt>
                <c:pt idx="30">
                  <c:v>1</c:v>
                </c:pt>
                <c:pt idx="31">
                  <c:v>1.0403094759602309</c:v>
                </c:pt>
                <c:pt idx="32">
                  <c:v>1.1125017410509976</c:v>
                </c:pt>
                <c:pt idx="33">
                  <c:v>1.1616955515317933</c:v>
                </c:pt>
                <c:pt idx="34">
                  <c:v>1.235549276717671</c:v>
                </c:pt>
                <c:pt idx="35">
                  <c:v>1.3396541775275086</c:v>
                </c:pt>
                <c:pt idx="36">
                  <c:v>1.4680144059533997</c:v>
                </c:pt>
                <c:pt idx="37">
                  <c:v>1.577660823367889</c:v>
                </c:pt>
                <c:pt idx="38">
                  <c:v>1.6273951887299281</c:v>
                </c:pt>
                <c:pt idx="39">
                  <c:v>1.6270337133798938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379-4822-BAC6-6B4C4DD5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637407"/>
        <c:axId val="1926854527"/>
      </c:scatterChart>
      <c:valAx>
        <c:axId val="172263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54527"/>
        <c:crosses val="autoZero"/>
        <c:crossBetween val="midCat"/>
      </c:valAx>
      <c:valAx>
        <c:axId val="192685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6374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431211723534559"/>
                  <c:y val="-6.8965441819772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'Pump Tank Location'!$F$3:$F$12</c:f>
              <c:numCache>
                <c:formatCode>General</c:formatCode>
                <c:ptCount val="10"/>
                <c:pt idx="0">
                  <c:v>1</c:v>
                </c:pt>
                <c:pt idx="1">
                  <c:v>0.88888788698527177</c:v>
                </c:pt>
                <c:pt idx="2">
                  <c:v>0.77777577397054343</c:v>
                </c:pt>
                <c:pt idx="3">
                  <c:v>0.6666636609558152</c:v>
                </c:pt>
                <c:pt idx="4">
                  <c:v>0.55555154794108697</c:v>
                </c:pt>
                <c:pt idx="5">
                  <c:v>0.44443943492635868</c:v>
                </c:pt>
                <c:pt idx="6">
                  <c:v>0.33332732191163045</c:v>
                </c:pt>
                <c:pt idx="7">
                  <c:v>0.22221520889690216</c:v>
                </c:pt>
                <c:pt idx="8">
                  <c:v>0.11110309588217389</c:v>
                </c:pt>
                <c:pt idx="9">
                  <c:v>0</c:v>
                </c:pt>
              </c:numCache>
            </c:numRef>
          </c:xVal>
          <c:yVal>
            <c:numRef>
              <c:f>'Pump Tank Location'!$E$3:$E$12</c:f>
              <c:numCache>
                <c:formatCode>General</c:formatCode>
                <c:ptCount val="10"/>
                <c:pt idx="0">
                  <c:v>1</c:v>
                </c:pt>
                <c:pt idx="1">
                  <c:v>1.5158730158730158</c:v>
                </c:pt>
                <c:pt idx="2">
                  <c:v>2.0238095238095237</c:v>
                </c:pt>
                <c:pt idx="3">
                  <c:v>2.4920634920634925</c:v>
                </c:pt>
                <c:pt idx="4">
                  <c:v>3.0158730158730158</c:v>
                </c:pt>
                <c:pt idx="5">
                  <c:v>3.4841269841269842</c:v>
                </c:pt>
                <c:pt idx="6">
                  <c:v>4.1349206349206353</c:v>
                </c:pt>
                <c:pt idx="7">
                  <c:v>4.5000000000000009</c:v>
                </c:pt>
                <c:pt idx="8">
                  <c:v>5.174603174603174</c:v>
                </c:pt>
                <c:pt idx="9">
                  <c:v>5.6587301587301591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FD-4A6C-9D7F-3074BD86D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637407"/>
        <c:axId val="1926854527"/>
      </c:scatterChart>
      <c:valAx>
        <c:axId val="172263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54527"/>
        <c:crosses val="autoZero"/>
        <c:crossBetween val="midCat"/>
      </c:valAx>
      <c:valAx>
        <c:axId val="192685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6374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696412948381453E-2"/>
                  <c:y val="0.112277996500437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'Pump Tank Location'!$I$3:$I$42</c:f>
              <c:numCache>
                <c:formatCode>General</c:formatCode>
                <c:ptCount val="40"/>
                <c:pt idx="0">
                  <c:v>1</c:v>
                </c:pt>
                <c:pt idx="1">
                  <c:v>0.88888800000000001</c:v>
                </c:pt>
                <c:pt idx="2">
                  <c:v>0.77777600000000002</c:v>
                </c:pt>
                <c:pt idx="3">
                  <c:v>0.66666400000000015</c:v>
                </c:pt>
                <c:pt idx="4">
                  <c:v>0.55555200000000016</c:v>
                </c:pt>
                <c:pt idx="5">
                  <c:v>0.44444000000000017</c:v>
                </c:pt>
                <c:pt idx="6">
                  <c:v>0.33332800000000018</c:v>
                </c:pt>
                <c:pt idx="7">
                  <c:v>0.22221600000000019</c:v>
                </c:pt>
                <c:pt idx="8">
                  <c:v>0.1111040000000002</c:v>
                </c:pt>
                <c:pt idx="9">
                  <c:v>0</c:v>
                </c:pt>
                <c:pt idx="10">
                  <c:v>1</c:v>
                </c:pt>
                <c:pt idx="11">
                  <c:v>0.88888888888888884</c:v>
                </c:pt>
                <c:pt idx="12">
                  <c:v>0.77777777777777779</c:v>
                </c:pt>
                <c:pt idx="13">
                  <c:v>0.66666666666666663</c:v>
                </c:pt>
                <c:pt idx="14">
                  <c:v>0.55555555555555558</c:v>
                </c:pt>
                <c:pt idx="15">
                  <c:v>0.44444444444444442</c:v>
                </c:pt>
                <c:pt idx="16">
                  <c:v>0.33333333333333331</c:v>
                </c:pt>
                <c:pt idx="17">
                  <c:v>0.22222222222222221</c:v>
                </c:pt>
                <c:pt idx="18">
                  <c:v>0.1111111111111111</c:v>
                </c:pt>
                <c:pt idx="19">
                  <c:v>0</c:v>
                </c:pt>
                <c:pt idx="20">
                  <c:v>1</c:v>
                </c:pt>
                <c:pt idx="21">
                  <c:v>0.88888888888888895</c:v>
                </c:pt>
                <c:pt idx="22">
                  <c:v>0.7777777777777779</c:v>
                </c:pt>
                <c:pt idx="23">
                  <c:v>0.66666666666666674</c:v>
                </c:pt>
                <c:pt idx="24">
                  <c:v>0.55555555555555569</c:v>
                </c:pt>
                <c:pt idx="25">
                  <c:v>0.44444444444444464</c:v>
                </c:pt>
                <c:pt idx="26">
                  <c:v>0.33333333333333354</c:v>
                </c:pt>
                <c:pt idx="27">
                  <c:v>0.22222222222222238</c:v>
                </c:pt>
                <c:pt idx="28">
                  <c:v>0.11111111111111119</c:v>
                </c:pt>
                <c:pt idx="29">
                  <c:v>0</c:v>
                </c:pt>
                <c:pt idx="30">
                  <c:v>1</c:v>
                </c:pt>
                <c:pt idx="31">
                  <c:v>0.88888894117647077</c:v>
                </c:pt>
                <c:pt idx="32">
                  <c:v>0.77777788235294154</c:v>
                </c:pt>
                <c:pt idx="33">
                  <c:v>0.66666682352941231</c:v>
                </c:pt>
                <c:pt idx="34">
                  <c:v>0.55555576470588297</c:v>
                </c:pt>
                <c:pt idx="35">
                  <c:v>0.44444470588235374</c:v>
                </c:pt>
                <c:pt idx="36">
                  <c:v>0.33333364705882451</c:v>
                </c:pt>
                <c:pt idx="37">
                  <c:v>0.22222258823529528</c:v>
                </c:pt>
                <c:pt idx="38">
                  <c:v>0.11111152941176602</c:v>
                </c:pt>
                <c:pt idx="39">
                  <c:v>0</c:v>
                </c:pt>
              </c:numCache>
            </c:numRef>
          </c:xVal>
          <c:yVal>
            <c:numRef>
              <c:f>'Pump Tank Location'!$H$3:$H$42</c:f>
              <c:numCache>
                <c:formatCode>General</c:formatCode>
                <c:ptCount val="40"/>
                <c:pt idx="0">
                  <c:v>1</c:v>
                </c:pt>
                <c:pt idx="1">
                  <c:v>1.0076026355803345</c:v>
                </c:pt>
                <c:pt idx="2">
                  <c:v>1.0155431660753507</c:v>
                </c:pt>
                <c:pt idx="3">
                  <c:v>1.0234836965703666</c:v>
                </c:pt>
                <c:pt idx="4">
                  <c:v>1.0280452779185674</c:v>
                </c:pt>
                <c:pt idx="5">
                  <c:v>1.0734921439432337</c:v>
                </c:pt>
                <c:pt idx="6">
                  <c:v>1.0915695218786958</c:v>
                </c:pt>
                <c:pt idx="7">
                  <c:v>1.1417469167089036</c:v>
                </c:pt>
                <c:pt idx="8">
                  <c:v>1.1415779692515629</c:v>
                </c:pt>
                <c:pt idx="9">
                  <c:v>1.1414090217942221</c:v>
                </c:pt>
                <c:pt idx="10">
                  <c:v>1</c:v>
                </c:pt>
                <c:pt idx="11">
                  <c:v>1.1089928057553955</c:v>
                </c:pt>
                <c:pt idx="12">
                  <c:v>1.2359712230215827</c:v>
                </c:pt>
                <c:pt idx="13">
                  <c:v>1.3658273381294963</c:v>
                </c:pt>
                <c:pt idx="14">
                  <c:v>1.4579136690647483</c:v>
                </c:pt>
                <c:pt idx="15">
                  <c:v>1.5964028776978418</c:v>
                </c:pt>
                <c:pt idx="16">
                  <c:v>1.7050359712230216</c:v>
                </c:pt>
                <c:pt idx="17">
                  <c:v>1.8546762589928059</c:v>
                </c:pt>
                <c:pt idx="18">
                  <c:v>1.8079136690647479</c:v>
                </c:pt>
                <c:pt idx="19">
                  <c:v>1.7787769784172662</c:v>
                </c:pt>
                <c:pt idx="20">
                  <c:v>1</c:v>
                </c:pt>
                <c:pt idx="21">
                  <c:v>1.0576003824091778</c:v>
                </c:pt>
                <c:pt idx="22">
                  <c:v>1.1058453974323956</c:v>
                </c:pt>
                <c:pt idx="23">
                  <c:v>1.1641286533733952</c:v>
                </c:pt>
                <c:pt idx="24">
                  <c:v>1.2198511335700628</c:v>
                </c:pt>
                <c:pt idx="25">
                  <c:v>1.2694960393335155</c:v>
                </c:pt>
                <c:pt idx="26">
                  <c:v>1.3225553127560776</c:v>
                </c:pt>
                <c:pt idx="27">
                  <c:v>1.3722685058727127</c:v>
                </c:pt>
                <c:pt idx="28">
                  <c:v>1.4315077847582627</c:v>
                </c:pt>
                <c:pt idx="29">
                  <c:v>1.4954588910133844</c:v>
                </c:pt>
                <c:pt idx="30">
                  <c:v>1</c:v>
                </c:pt>
                <c:pt idx="31">
                  <c:v>1.0221475675003111</c:v>
                </c:pt>
                <c:pt idx="32">
                  <c:v>1.1067562523329599</c:v>
                </c:pt>
                <c:pt idx="33">
                  <c:v>1.0747791464476792</c:v>
                </c:pt>
                <c:pt idx="34">
                  <c:v>1.0878437227821325</c:v>
                </c:pt>
                <c:pt idx="35">
                  <c:v>1.1974617394550204</c:v>
                </c:pt>
                <c:pt idx="36">
                  <c:v>1.1809132760980465</c:v>
                </c:pt>
                <c:pt idx="37">
                  <c:v>1.1837750404379741</c:v>
                </c:pt>
                <c:pt idx="38">
                  <c:v>1.2130148065198456</c:v>
                </c:pt>
                <c:pt idx="39">
                  <c:v>1.2611671021525444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DE-46A8-A376-8DD6DDAD7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637407"/>
        <c:axId val="1926854527"/>
      </c:scatterChart>
      <c:valAx>
        <c:axId val="172263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54527"/>
        <c:crosses val="autoZero"/>
        <c:crossBetween val="midCat"/>
      </c:valAx>
      <c:valAx>
        <c:axId val="192685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6374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696412948381453E-2"/>
                  <c:y val="0.112277996500437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'Pump Tank Location'!$L$3:$L$32</c:f>
              <c:numCache>
                <c:formatCode>General</c:formatCode>
                <c:ptCount val="3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  <c:pt idx="10">
                  <c:v>1</c:v>
                </c:pt>
                <c:pt idx="11">
                  <c:v>0.88888928317955984</c:v>
                </c:pt>
                <c:pt idx="12">
                  <c:v>0.77777856635911979</c:v>
                </c:pt>
                <c:pt idx="13">
                  <c:v>0.66666784953867964</c:v>
                </c:pt>
                <c:pt idx="14">
                  <c:v>0.55555713271823948</c:v>
                </c:pt>
                <c:pt idx="15">
                  <c:v>0.44444641589779937</c:v>
                </c:pt>
                <c:pt idx="16">
                  <c:v>0.33333569907735922</c:v>
                </c:pt>
                <c:pt idx="17">
                  <c:v>0.22222498225691911</c:v>
                </c:pt>
                <c:pt idx="18">
                  <c:v>0.11111426543647898</c:v>
                </c:pt>
                <c:pt idx="19">
                  <c:v>0</c:v>
                </c:pt>
                <c:pt idx="20">
                  <c:v>0</c:v>
                </c:pt>
                <c:pt idx="21">
                  <c:v>0.11111071682044013</c:v>
                </c:pt>
                <c:pt idx="22">
                  <c:v>0.22222143364088026</c:v>
                </c:pt>
                <c:pt idx="23">
                  <c:v>0.33333215046132036</c:v>
                </c:pt>
                <c:pt idx="24">
                  <c:v>0.44444286728176052</c:v>
                </c:pt>
                <c:pt idx="25">
                  <c:v>0.55555358410220068</c:v>
                </c:pt>
                <c:pt idx="26">
                  <c:v>0.66666430092264073</c:v>
                </c:pt>
                <c:pt idx="27">
                  <c:v>0.77777501774308089</c:v>
                </c:pt>
                <c:pt idx="28">
                  <c:v>0.88888573456352105</c:v>
                </c:pt>
                <c:pt idx="29">
                  <c:v>0.99999645138396109</c:v>
                </c:pt>
              </c:numCache>
            </c:numRef>
          </c:xVal>
          <c:yVal>
            <c:numRef>
              <c:f>'Pump Tank Location'!$K$3:$K$32</c:f>
              <c:numCache>
                <c:formatCode>General</c:formatCode>
                <c:ptCount val="30"/>
                <c:pt idx="0">
                  <c:v>1</c:v>
                </c:pt>
                <c:pt idx="1">
                  <c:v>1.089404761904762</c:v>
                </c:pt>
                <c:pt idx="2">
                  <c:v>1.1046428571428573</c:v>
                </c:pt>
                <c:pt idx="3">
                  <c:v>1.1227380952380952</c:v>
                </c:pt>
                <c:pt idx="4">
                  <c:v>1.2485714285714284</c:v>
                </c:pt>
                <c:pt idx="5">
                  <c:v>1.2470238095238095</c:v>
                </c:pt>
                <c:pt idx="6">
                  <c:v>1.3507142857142855</c:v>
                </c:pt>
                <c:pt idx="7">
                  <c:v>1.425357142857143</c:v>
                </c:pt>
                <c:pt idx="8">
                  <c:v>1.4578571428571427</c:v>
                </c:pt>
                <c:pt idx="9">
                  <c:v>1.5639285714285716</c:v>
                </c:pt>
                <c:pt idx="10">
                  <c:v>1</c:v>
                </c:pt>
                <c:pt idx="11">
                  <c:v>1.0241935483870968</c:v>
                </c:pt>
                <c:pt idx="12">
                  <c:v>1.0564516129032258</c:v>
                </c:pt>
                <c:pt idx="13">
                  <c:v>1.088709677419355</c:v>
                </c:pt>
                <c:pt idx="14">
                  <c:v>1.1129032258064515</c:v>
                </c:pt>
                <c:pt idx="15">
                  <c:v>1.1370967741935483</c:v>
                </c:pt>
                <c:pt idx="16">
                  <c:v>1.1774193548387095</c:v>
                </c:pt>
                <c:pt idx="17">
                  <c:v>1.2016129032258065</c:v>
                </c:pt>
                <c:pt idx="18">
                  <c:v>1.225806451612903</c:v>
                </c:pt>
                <c:pt idx="19">
                  <c:v>1.25</c:v>
                </c:pt>
                <c:pt idx="20">
                  <c:v>1</c:v>
                </c:pt>
                <c:pt idx="21">
                  <c:v>0.88888928317955984</c:v>
                </c:pt>
                <c:pt idx="22">
                  <c:v>0.77777856635911979</c:v>
                </c:pt>
                <c:pt idx="23">
                  <c:v>0.66666784953867964</c:v>
                </c:pt>
                <c:pt idx="24">
                  <c:v>0.55555713271823948</c:v>
                </c:pt>
                <c:pt idx="25">
                  <c:v>0.44444641589779937</c:v>
                </c:pt>
                <c:pt idx="26">
                  <c:v>0.33333569907735922</c:v>
                </c:pt>
                <c:pt idx="27">
                  <c:v>0.22222498225691911</c:v>
                </c:pt>
                <c:pt idx="28">
                  <c:v>0.11111426543647898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2E-4E70-9311-B84992D5C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637407"/>
        <c:axId val="1926854527"/>
      </c:scatterChart>
      <c:valAx>
        <c:axId val="172263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854527"/>
        <c:crosses val="autoZero"/>
        <c:crossBetween val="midCat"/>
      </c:valAx>
      <c:valAx>
        <c:axId val="192685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6374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System 1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Data'!$G$3:$G$12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0.77777777777777801</c:v>
                </c:pt>
                <c:pt idx="3">
                  <c:v>0.66666666666666685</c:v>
                </c:pt>
                <c:pt idx="4">
                  <c:v>0.5555555555555558</c:v>
                </c:pt>
                <c:pt idx="5">
                  <c:v>0.44444444444444464</c:v>
                </c:pt>
                <c:pt idx="6">
                  <c:v>0.33333333333333348</c:v>
                </c:pt>
                <c:pt idx="7">
                  <c:v>0.22222222222222232</c:v>
                </c:pt>
                <c:pt idx="8">
                  <c:v>0.11111111111111116</c:v>
                </c:pt>
                <c:pt idx="9">
                  <c:v>0</c:v>
                </c:pt>
              </c:numCache>
            </c:numRef>
          </c:xVal>
          <c:yVal>
            <c:numRef>
              <c:f>'All Data'!$F$3:$F$12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1.125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1.375</c:v>
                </c:pt>
                <c:pt idx="8">
                  <c:v>1.5</c:v>
                </c:pt>
                <c:pt idx="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95-4781-9CAA-DD3C50812DD5}"/>
            </c:ext>
          </c:extLst>
        </c:ser>
        <c:ser>
          <c:idx val="2"/>
          <c:order val="1"/>
          <c:tx>
            <c:v>System 3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Data'!$Z$3:$Z$12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Data'!$Y$3:$Y$12</c:f>
              <c:numCache>
                <c:formatCode>0.00</c:formatCode>
                <c:ptCount val="10"/>
                <c:pt idx="0">
                  <c:v>1</c:v>
                </c:pt>
                <c:pt idx="1">
                  <c:v>1.0819672131147542</c:v>
                </c:pt>
                <c:pt idx="2">
                  <c:v>1.1147540983606559</c:v>
                </c:pt>
                <c:pt idx="3">
                  <c:v>1.1147540983606559</c:v>
                </c:pt>
                <c:pt idx="4">
                  <c:v>1.2295081967213115</c:v>
                </c:pt>
                <c:pt idx="5">
                  <c:v>1.2295081967213115</c:v>
                </c:pt>
                <c:pt idx="6">
                  <c:v>1.2459016393442621</c:v>
                </c:pt>
                <c:pt idx="7">
                  <c:v>1.2950819672131149</c:v>
                </c:pt>
                <c:pt idx="8">
                  <c:v>1.3114754098360655</c:v>
                </c:pt>
                <c:pt idx="9">
                  <c:v>1.4262295081967213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95-4781-9CAA-DD3C50812DD5}"/>
            </c:ext>
          </c:extLst>
        </c:ser>
        <c:ser>
          <c:idx val="3"/>
          <c:order val="2"/>
          <c:tx>
            <c:v>System 4</c:v>
          </c:tx>
          <c:spPr>
            <a:ln w="19050" cap="rnd">
              <a:solidFill>
                <a:schemeClr val="tx1">
                  <a:alpha val="67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Data'!$G$33:$G$42</c:f>
              <c:numCache>
                <c:formatCode>General</c:formatCode>
                <c:ptCount val="10"/>
                <c:pt idx="0">
                  <c:v>1</c:v>
                </c:pt>
                <c:pt idx="1">
                  <c:v>0.88888800000000001</c:v>
                </c:pt>
                <c:pt idx="2">
                  <c:v>0.77777600000000002</c:v>
                </c:pt>
                <c:pt idx="3">
                  <c:v>0.66666400000000015</c:v>
                </c:pt>
                <c:pt idx="4">
                  <c:v>0.55555200000000016</c:v>
                </c:pt>
                <c:pt idx="5">
                  <c:v>0.44444000000000017</c:v>
                </c:pt>
                <c:pt idx="6">
                  <c:v>0.33332800000000018</c:v>
                </c:pt>
                <c:pt idx="7">
                  <c:v>0.22221600000000019</c:v>
                </c:pt>
                <c:pt idx="8">
                  <c:v>0.1111040000000002</c:v>
                </c:pt>
                <c:pt idx="9">
                  <c:v>0</c:v>
                </c:pt>
              </c:numCache>
            </c:numRef>
          </c:xVal>
          <c:yVal>
            <c:numRef>
              <c:f>'All Data'!$F$33:$F$42</c:f>
              <c:numCache>
                <c:formatCode>General</c:formatCode>
                <c:ptCount val="10"/>
                <c:pt idx="0">
                  <c:v>1</c:v>
                </c:pt>
                <c:pt idx="1">
                  <c:v>1.0076026355803345</c:v>
                </c:pt>
                <c:pt idx="2">
                  <c:v>1.0155431660753507</c:v>
                </c:pt>
                <c:pt idx="3">
                  <c:v>1.0234836965703666</c:v>
                </c:pt>
                <c:pt idx="4">
                  <c:v>1.0280452779185674</c:v>
                </c:pt>
                <c:pt idx="5">
                  <c:v>1.0734921439432337</c:v>
                </c:pt>
                <c:pt idx="6">
                  <c:v>1.0915695218786958</c:v>
                </c:pt>
                <c:pt idx="7">
                  <c:v>1.1417469167089036</c:v>
                </c:pt>
                <c:pt idx="8">
                  <c:v>1.1415779692515629</c:v>
                </c:pt>
                <c:pt idx="9">
                  <c:v>1.1414090217942221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E9-4DBD-AE43-D2FEBE815121}"/>
            </c:ext>
          </c:extLst>
        </c:ser>
        <c:ser>
          <c:idx val="4"/>
          <c:order val="3"/>
          <c:tx>
            <c:v>system 5</c:v>
          </c:tx>
          <c:spPr>
            <a:ln w="38100" cap="rnd">
              <a:solidFill>
                <a:schemeClr val="tx1">
                  <a:alpha val="67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'All Data'!$Q$33:$Q$42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Data'!$P$33:$P$42</c:f>
              <c:numCache>
                <c:formatCode>0.00</c:formatCode>
                <c:ptCount val="10"/>
                <c:pt idx="0">
                  <c:v>1</c:v>
                </c:pt>
                <c:pt idx="1">
                  <c:v>1.1089928057553955</c:v>
                </c:pt>
                <c:pt idx="2">
                  <c:v>1.2359712230215827</c:v>
                </c:pt>
                <c:pt idx="3">
                  <c:v>1.3658273381294963</c:v>
                </c:pt>
                <c:pt idx="4">
                  <c:v>1.4579136690647483</c:v>
                </c:pt>
                <c:pt idx="5">
                  <c:v>1.5964028776978418</c:v>
                </c:pt>
                <c:pt idx="6">
                  <c:v>1.7050359712230216</c:v>
                </c:pt>
                <c:pt idx="7">
                  <c:v>1.8546762589928059</c:v>
                </c:pt>
                <c:pt idx="8">
                  <c:v>1.8079136690647479</c:v>
                </c:pt>
                <c:pt idx="9">
                  <c:v>1.7787769784172662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E9-4DBD-AE43-D2FEBE815121}"/>
            </c:ext>
          </c:extLst>
        </c:ser>
        <c:ser>
          <c:idx val="5"/>
          <c:order val="4"/>
          <c:tx>
            <c:v>System 6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'All Data'!$Z$33:$Z$42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0.7777777777777779</c:v>
                </c:pt>
                <c:pt idx="3">
                  <c:v>0.66666666666666674</c:v>
                </c:pt>
                <c:pt idx="4">
                  <c:v>0.55555555555555569</c:v>
                </c:pt>
                <c:pt idx="5">
                  <c:v>0.44444444444444464</c:v>
                </c:pt>
                <c:pt idx="6">
                  <c:v>0.33333333333333354</c:v>
                </c:pt>
                <c:pt idx="7">
                  <c:v>0.22222222222222238</c:v>
                </c:pt>
                <c:pt idx="8">
                  <c:v>0.11111111111111119</c:v>
                </c:pt>
                <c:pt idx="9">
                  <c:v>0</c:v>
                </c:pt>
              </c:numCache>
            </c:numRef>
          </c:xVal>
          <c:yVal>
            <c:numRef>
              <c:f>'All Data'!$Y$33:$Y$42</c:f>
              <c:numCache>
                <c:formatCode>0.00</c:formatCode>
                <c:ptCount val="10"/>
                <c:pt idx="0">
                  <c:v>1</c:v>
                </c:pt>
                <c:pt idx="1">
                  <c:v>1.0576003824091778</c:v>
                </c:pt>
                <c:pt idx="2">
                  <c:v>1.1058453974323956</c:v>
                </c:pt>
                <c:pt idx="3">
                  <c:v>1.1641286533733952</c:v>
                </c:pt>
                <c:pt idx="4">
                  <c:v>1.2198511335700628</c:v>
                </c:pt>
                <c:pt idx="5">
                  <c:v>1.2694960393335155</c:v>
                </c:pt>
                <c:pt idx="6">
                  <c:v>1.3225553127560776</c:v>
                </c:pt>
                <c:pt idx="7">
                  <c:v>1.3722685058727127</c:v>
                </c:pt>
                <c:pt idx="8">
                  <c:v>1.4315077847582627</c:v>
                </c:pt>
                <c:pt idx="9">
                  <c:v>1.4954588910133844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E9-4DBD-AE43-D2FEBE815121}"/>
            </c:ext>
          </c:extLst>
        </c:ser>
        <c:ser>
          <c:idx val="6"/>
          <c:order val="5"/>
          <c:tx>
            <c:v>System 7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'All Data'!$G$65:$G$74</c:f>
              <c:numCache>
                <c:formatCode>General</c:formatCode>
                <c:ptCount val="10"/>
                <c:pt idx="0">
                  <c:v>1</c:v>
                </c:pt>
                <c:pt idx="1">
                  <c:v>0.88888894117647077</c:v>
                </c:pt>
                <c:pt idx="2">
                  <c:v>0.77777788235294154</c:v>
                </c:pt>
                <c:pt idx="3">
                  <c:v>0.66666682352941231</c:v>
                </c:pt>
                <c:pt idx="4">
                  <c:v>0.55555576470588297</c:v>
                </c:pt>
                <c:pt idx="5">
                  <c:v>0.44444470588235374</c:v>
                </c:pt>
                <c:pt idx="6">
                  <c:v>0.33333364705882451</c:v>
                </c:pt>
                <c:pt idx="7">
                  <c:v>0.22222258823529528</c:v>
                </c:pt>
                <c:pt idx="8">
                  <c:v>0.11111152941176602</c:v>
                </c:pt>
                <c:pt idx="9">
                  <c:v>0</c:v>
                </c:pt>
              </c:numCache>
            </c:numRef>
          </c:xVal>
          <c:yVal>
            <c:numRef>
              <c:f>'All Data'!$F$65:$F$74</c:f>
              <c:numCache>
                <c:formatCode>General</c:formatCode>
                <c:ptCount val="10"/>
                <c:pt idx="0">
                  <c:v>1</c:v>
                </c:pt>
                <c:pt idx="1">
                  <c:v>1.0221475675003111</c:v>
                </c:pt>
                <c:pt idx="2">
                  <c:v>1.1067562523329599</c:v>
                </c:pt>
                <c:pt idx="3">
                  <c:v>1.0747791464476792</c:v>
                </c:pt>
                <c:pt idx="4">
                  <c:v>1.0878437227821325</c:v>
                </c:pt>
                <c:pt idx="5">
                  <c:v>1.1974617394550204</c:v>
                </c:pt>
                <c:pt idx="6">
                  <c:v>1.1809132760980465</c:v>
                </c:pt>
                <c:pt idx="7">
                  <c:v>1.1837750404379741</c:v>
                </c:pt>
                <c:pt idx="8">
                  <c:v>1.2130148065198456</c:v>
                </c:pt>
                <c:pt idx="9">
                  <c:v>1.2611671021525444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E9-4DBD-AE43-D2FEBE815121}"/>
            </c:ext>
          </c:extLst>
        </c:ser>
        <c:ser>
          <c:idx val="7"/>
          <c:order val="6"/>
          <c:tx>
            <c:v>System 8</c:v>
          </c:tx>
          <c:spPr>
            <a:ln w="19050" cap="rnd">
              <a:solidFill>
                <a:schemeClr val="tx1">
                  <a:alpha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'All Data'!$Q$65:$Q$74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Data'!$P$65:$P$74</c:f>
              <c:numCache>
                <c:formatCode>General</c:formatCode>
                <c:ptCount val="10"/>
                <c:pt idx="0">
                  <c:v>1</c:v>
                </c:pt>
                <c:pt idx="1">
                  <c:v>1.089404761904762</c:v>
                </c:pt>
                <c:pt idx="2">
                  <c:v>1.1046428571428573</c:v>
                </c:pt>
                <c:pt idx="3">
                  <c:v>1.1227380952380952</c:v>
                </c:pt>
                <c:pt idx="4">
                  <c:v>1.2485714285714284</c:v>
                </c:pt>
                <c:pt idx="5">
                  <c:v>1.2470238095238095</c:v>
                </c:pt>
                <c:pt idx="6">
                  <c:v>1.3507142857142855</c:v>
                </c:pt>
                <c:pt idx="7">
                  <c:v>1.425357142857143</c:v>
                </c:pt>
                <c:pt idx="8">
                  <c:v>1.4578571428571427</c:v>
                </c:pt>
                <c:pt idx="9">
                  <c:v>1.5639285714285716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B5-47B3-8E75-8683F171058E}"/>
            </c:ext>
          </c:extLst>
        </c:ser>
        <c:ser>
          <c:idx val="8"/>
          <c:order val="7"/>
          <c:tx>
            <c:v>system 9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'All Data'!$Z$65:$Z$74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Data'!$Y$65:$Y$74</c:f>
              <c:numCache>
                <c:formatCode>0.00</c:formatCode>
                <c:ptCount val="10"/>
                <c:pt idx="0">
                  <c:v>1</c:v>
                </c:pt>
                <c:pt idx="1">
                  <c:v>1.0886983233073084</c:v>
                </c:pt>
                <c:pt idx="2">
                  <c:v>1.0495328298988866</c:v>
                </c:pt>
                <c:pt idx="3">
                  <c:v>1.2402406246000257</c:v>
                </c:pt>
                <c:pt idx="4">
                  <c:v>1.2774862408805838</c:v>
                </c:pt>
                <c:pt idx="5">
                  <c:v>1.3608089082298733</c:v>
                </c:pt>
                <c:pt idx="6">
                  <c:v>1.3413541533341868</c:v>
                </c:pt>
                <c:pt idx="7">
                  <c:v>1.3101241520542688</c:v>
                </c:pt>
                <c:pt idx="8">
                  <c:v>1.3037245616280559</c:v>
                </c:pt>
                <c:pt idx="9">
                  <c:v>1.3302188659925767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0E-4EFF-A2F6-3F8BED584F1C}"/>
            </c:ext>
          </c:extLst>
        </c:ser>
        <c:ser>
          <c:idx val="9"/>
          <c:order val="8"/>
          <c:tx>
            <c:v>System 10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'All Data'!$H$96:$H$105</c:f>
              <c:numCache>
                <c:formatCode>General</c:formatCode>
                <c:ptCount val="10"/>
                <c:pt idx="0">
                  <c:v>1</c:v>
                </c:pt>
                <c:pt idx="1">
                  <c:v>0.88955223880597012</c:v>
                </c:pt>
                <c:pt idx="2">
                  <c:v>0.77910447761194035</c:v>
                </c:pt>
                <c:pt idx="3">
                  <c:v>0.66865671641791047</c:v>
                </c:pt>
                <c:pt idx="4">
                  <c:v>0.5582089552238807</c:v>
                </c:pt>
                <c:pt idx="5">
                  <c:v>0.44776119402985076</c:v>
                </c:pt>
                <c:pt idx="6">
                  <c:v>0.33731343283582094</c:v>
                </c:pt>
                <c:pt idx="7">
                  <c:v>0.22686567164179103</c:v>
                </c:pt>
                <c:pt idx="8">
                  <c:v>0.11641791044776115</c:v>
                </c:pt>
                <c:pt idx="9">
                  <c:v>0</c:v>
                </c:pt>
              </c:numCache>
            </c:numRef>
          </c:xVal>
          <c:yVal>
            <c:numRef>
              <c:f>'All Data'!$G$96:$G$105</c:f>
              <c:numCache>
                <c:formatCode>0.00</c:formatCode>
                <c:ptCount val="10"/>
                <c:pt idx="0">
                  <c:v>1</c:v>
                </c:pt>
                <c:pt idx="1">
                  <c:v>1.0403094759602309</c:v>
                </c:pt>
                <c:pt idx="2">
                  <c:v>1.1125017410509976</c:v>
                </c:pt>
                <c:pt idx="3">
                  <c:v>1.1616955515317933</c:v>
                </c:pt>
                <c:pt idx="4">
                  <c:v>1.235549276717671</c:v>
                </c:pt>
                <c:pt idx="5">
                  <c:v>1.3396541775275086</c:v>
                </c:pt>
                <c:pt idx="6">
                  <c:v>1.4680144059533997</c:v>
                </c:pt>
                <c:pt idx="7">
                  <c:v>1.577660823367889</c:v>
                </c:pt>
                <c:pt idx="8">
                  <c:v>1.6273951887299281</c:v>
                </c:pt>
                <c:pt idx="9">
                  <c:v>1.6270337133798938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0F-4B63-88AA-8899300F256E}"/>
            </c:ext>
          </c:extLst>
        </c:ser>
        <c:ser>
          <c:idx val="11"/>
          <c:order val="9"/>
          <c:tx>
            <c:v>System 12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'All Data'!$Z$96:$Z$105</c:f>
              <c:numCache>
                <c:formatCode>General</c:formatCode>
                <c:ptCount val="10"/>
                <c:pt idx="0">
                  <c:v>1</c:v>
                </c:pt>
                <c:pt idx="1">
                  <c:v>0.88888928317955984</c:v>
                </c:pt>
                <c:pt idx="2">
                  <c:v>0.77777856635911979</c:v>
                </c:pt>
                <c:pt idx="3">
                  <c:v>0.66666784953867964</c:v>
                </c:pt>
                <c:pt idx="4">
                  <c:v>0.55555713271823948</c:v>
                </c:pt>
                <c:pt idx="5">
                  <c:v>0.44444641589779937</c:v>
                </c:pt>
                <c:pt idx="6">
                  <c:v>0.33333569907735922</c:v>
                </c:pt>
                <c:pt idx="7">
                  <c:v>0.22222498225691911</c:v>
                </c:pt>
                <c:pt idx="8">
                  <c:v>0.11111426543647898</c:v>
                </c:pt>
                <c:pt idx="9">
                  <c:v>0</c:v>
                </c:pt>
              </c:numCache>
            </c:numRef>
          </c:xVal>
          <c:yVal>
            <c:numRef>
              <c:f>'All Data'!$Y$96:$Y$105</c:f>
              <c:numCache>
                <c:formatCode>0.00</c:formatCode>
                <c:ptCount val="10"/>
                <c:pt idx="0">
                  <c:v>1</c:v>
                </c:pt>
                <c:pt idx="1">
                  <c:v>1.0241935483870968</c:v>
                </c:pt>
                <c:pt idx="2">
                  <c:v>1.0564516129032258</c:v>
                </c:pt>
                <c:pt idx="3">
                  <c:v>1.088709677419355</c:v>
                </c:pt>
                <c:pt idx="4">
                  <c:v>1.1129032258064515</c:v>
                </c:pt>
                <c:pt idx="5">
                  <c:v>1.1370967741935483</c:v>
                </c:pt>
                <c:pt idx="6">
                  <c:v>1.1774193548387095</c:v>
                </c:pt>
                <c:pt idx="7">
                  <c:v>1.2016129032258065</c:v>
                </c:pt>
                <c:pt idx="8">
                  <c:v>1.225806451612903</c:v>
                </c:pt>
                <c:pt idx="9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F8-4063-87D2-EC39170816E0}"/>
            </c:ext>
          </c:extLst>
        </c:ser>
        <c:ser>
          <c:idx val="13"/>
          <c:order val="10"/>
          <c:tx>
            <c:v>System 14</c:v>
          </c:tx>
          <c:spPr>
            <a:ln w="38100" cap="rnd">
              <a:solidFill>
                <a:schemeClr val="tx1">
                  <a:alpha val="34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'All Data'!$AS$126:$AS$135</c:f>
              <c:numCache>
                <c:formatCode>General</c:formatCode>
                <c:ptCount val="10"/>
                <c:pt idx="0">
                  <c:v>1</c:v>
                </c:pt>
                <c:pt idx="1">
                  <c:v>0.88888928317955984</c:v>
                </c:pt>
                <c:pt idx="2">
                  <c:v>0.77777856635911979</c:v>
                </c:pt>
                <c:pt idx="3">
                  <c:v>0.66666784953867964</c:v>
                </c:pt>
                <c:pt idx="4">
                  <c:v>0.55555713271823948</c:v>
                </c:pt>
                <c:pt idx="5">
                  <c:v>0.44444641589779937</c:v>
                </c:pt>
                <c:pt idx="6">
                  <c:v>0.33333569907735922</c:v>
                </c:pt>
                <c:pt idx="7">
                  <c:v>0.22222498225691911</c:v>
                </c:pt>
                <c:pt idx="8">
                  <c:v>0.11111426543647898</c:v>
                </c:pt>
                <c:pt idx="9">
                  <c:v>0</c:v>
                </c:pt>
              </c:numCache>
            </c:numRef>
          </c:xVal>
          <c:yVal>
            <c:numRef>
              <c:f>'All Data'!$AR$126:$AR$135</c:f>
              <c:numCache>
                <c:formatCode>General</c:formatCode>
                <c:ptCount val="10"/>
                <c:pt idx="0">
                  <c:v>1</c:v>
                </c:pt>
                <c:pt idx="1">
                  <c:v>1.014850347485452</c:v>
                </c:pt>
                <c:pt idx="2">
                  <c:v>1.0289373099792116</c:v>
                </c:pt>
                <c:pt idx="3">
                  <c:v>1.0447940577478294</c:v>
                </c:pt>
                <c:pt idx="4">
                  <c:v>1.0595545952342587</c:v>
                </c:pt>
                <c:pt idx="5">
                  <c:v>1.0751947424169985</c:v>
                </c:pt>
                <c:pt idx="6">
                  <c:v>1.0902141440182578</c:v>
                </c:pt>
                <c:pt idx="7">
                  <c:v>1.13245654120562</c:v>
                </c:pt>
                <c:pt idx="8">
                  <c:v>1.1075923788291417</c:v>
                </c:pt>
                <c:pt idx="9">
                  <c:v>1.1093965032212734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9D-4357-930F-43A8B6D7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H/Ho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E/Eo </a:t>
                </a:r>
              </a:p>
            </c:rich>
          </c:tx>
          <c:layout>
            <c:manualLayout>
              <c:xMode val="edge"/>
              <c:yMode val="edge"/>
              <c:x val="9.5012391193332237E-3"/>
              <c:y val="0.406578066043750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5469297081726903"/>
          <c:y val="2.6470681213579636E-2"/>
          <c:w val="0.14305995776296754"/>
          <c:h val="0.56043054786663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Data'!$G$33:$G$42</c:f>
              <c:numCache>
                <c:formatCode>General</c:formatCode>
                <c:ptCount val="10"/>
                <c:pt idx="0">
                  <c:v>1</c:v>
                </c:pt>
                <c:pt idx="1">
                  <c:v>0.88888800000000001</c:v>
                </c:pt>
                <c:pt idx="2">
                  <c:v>0.77777600000000002</c:v>
                </c:pt>
                <c:pt idx="3">
                  <c:v>0.66666400000000015</c:v>
                </c:pt>
                <c:pt idx="4">
                  <c:v>0.55555200000000016</c:v>
                </c:pt>
                <c:pt idx="5">
                  <c:v>0.44444000000000017</c:v>
                </c:pt>
                <c:pt idx="6">
                  <c:v>0.33332800000000018</c:v>
                </c:pt>
                <c:pt idx="7">
                  <c:v>0.22221600000000019</c:v>
                </c:pt>
                <c:pt idx="8">
                  <c:v>0.1111040000000002</c:v>
                </c:pt>
                <c:pt idx="9">
                  <c:v>0</c:v>
                </c:pt>
              </c:numCache>
            </c:numRef>
          </c:xVal>
          <c:yVal>
            <c:numRef>
              <c:f>'All Data'!$F$33:$F$42</c:f>
              <c:numCache>
                <c:formatCode>General</c:formatCode>
                <c:ptCount val="10"/>
                <c:pt idx="0">
                  <c:v>1</c:v>
                </c:pt>
                <c:pt idx="1">
                  <c:v>1.0076026355803345</c:v>
                </c:pt>
                <c:pt idx="2">
                  <c:v>1.0155431660753507</c:v>
                </c:pt>
                <c:pt idx="3">
                  <c:v>1.0234836965703666</c:v>
                </c:pt>
                <c:pt idx="4">
                  <c:v>1.0280452779185674</c:v>
                </c:pt>
                <c:pt idx="5">
                  <c:v>1.0734921439432337</c:v>
                </c:pt>
                <c:pt idx="6">
                  <c:v>1.0915695218786958</c:v>
                </c:pt>
                <c:pt idx="7">
                  <c:v>1.1417469167089036</c:v>
                </c:pt>
                <c:pt idx="8">
                  <c:v>1.1415779692515629</c:v>
                </c:pt>
                <c:pt idx="9">
                  <c:v>1.1414090217942221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9F-45ED-AEB9-7A0194253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Data'!$Q$33:$Q$42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Data'!$P$33:$P$42</c:f>
              <c:numCache>
                <c:formatCode>0.00</c:formatCode>
                <c:ptCount val="10"/>
                <c:pt idx="0">
                  <c:v>1</c:v>
                </c:pt>
                <c:pt idx="1">
                  <c:v>1.1089928057553955</c:v>
                </c:pt>
                <c:pt idx="2">
                  <c:v>1.2359712230215827</c:v>
                </c:pt>
                <c:pt idx="3">
                  <c:v>1.3658273381294963</c:v>
                </c:pt>
                <c:pt idx="4">
                  <c:v>1.4579136690647483</c:v>
                </c:pt>
                <c:pt idx="5">
                  <c:v>1.5964028776978418</c:v>
                </c:pt>
                <c:pt idx="6">
                  <c:v>1.7050359712230216</c:v>
                </c:pt>
                <c:pt idx="7">
                  <c:v>1.8546762589928059</c:v>
                </c:pt>
                <c:pt idx="8">
                  <c:v>1.8079136690647479</c:v>
                </c:pt>
                <c:pt idx="9">
                  <c:v>1.7787769784172662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4B-46A1-A6E0-A067914A0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Data'!$Z$33:$Z$42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0.88888888888888895</c:v>
                </c:pt>
                <c:pt idx="2">
                  <c:v>0.7777777777777779</c:v>
                </c:pt>
                <c:pt idx="3">
                  <c:v>0.66666666666666674</c:v>
                </c:pt>
                <c:pt idx="4">
                  <c:v>0.55555555555555569</c:v>
                </c:pt>
                <c:pt idx="5">
                  <c:v>0.44444444444444464</c:v>
                </c:pt>
                <c:pt idx="6">
                  <c:v>0.33333333333333354</c:v>
                </c:pt>
                <c:pt idx="7">
                  <c:v>0.22222222222222238</c:v>
                </c:pt>
                <c:pt idx="8">
                  <c:v>0.11111111111111119</c:v>
                </c:pt>
                <c:pt idx="9">
                  <c:v>0</c:v>
                </c:pt>
              </c:numCache>
            </c:numRef>
          </c:xVal>
          <c:yVal>
            <c:numRef>
              <c:f>'All Data'!$Y$33:$Y$42</c:f>
              <c:numCache>
                <c:formatCode>0.00</c:formatCode>
                <c:ptCount val="10"/>
                <c:pt idx="0">
                  <c:v>1</c:v>
                </c:pt>
                <c:pt idx="1">
                  <c:v>1.0576003824091778</c:v>
                </c:pt>
                <c:pt idx="2">
                  <c:v>1.1058453974323956</c:v>
                </c:pt>
                <c:pt idx="3">
                  <c:v>1.1641286533733952</c:v>
                </c:pt>
                <c:pt idx="4">
                  <c:v>1.2198511335700628</c:v>
                </c:pt>
                <c:pt idx="5">
                  <c:v>1.2694960393335155</c:v>
                </c:pt>
                <c:pt idx="6">
                  <c:v>1.3225553127560776</c:v>
                </c:pt>
                <c:pt idx="7">
                  <c:v>1.3722685058727127</c:v>
                </c:pt>
                <c:pt idx="8">
                  <c:v>1.4315077847582627</c:v>
                </c:pt>
                <c:pt idx="9">
                  <c:v>1.4954588910133844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8-44AE-A2ED-5F750C690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Data'!$G$65:$G$74</c:f>
              <c:numCache>
                <c:formatCode>General</c:formatCode>
                <c:ptCount val="10"/>
                <c:pt idx="0">
                  <c:v>1</c:v>
                </c:pt>
                <c:pt idx="1">
                  <c:v>0.88888894117647077</c:v>
                </c:pt>
                <c:pt idx="2">
                  <c:v>0.77777788235294154</c:v>
                </c:pt>
                <c:pt idx="3">
                  <c:v>0.66666682352941231</c:v>
                </c:pt>
                <c:pt idx="4">
                  <c:v>0.55555576470588297</c:v>
                </c:pt>
                <c:pt idx="5">
                  <c:v>0.44444470588235374</c:v>
                </c:pt>
                <c:pt idx="6">
                  <c:v>0.33333364705882451</c:v>
                </c:pt>
                <c:pt idx="7">
                  <c:v>0.22222258823529528</c:v>
                </c:pt>
                <c:pt idx="8">
                  <c:v>0.11111152941176602</c:v>
                </c:pt>
                <c:pt idx="9">
                  <c:v>0</c:v>
                </c:pt>
              </c:numCache>
            </c:numRef>
          </c:xVal>
          <c:yVal>
            <c:numRef>
              <c:f>'All Data'!$F$65:$F$74</c:f>
              <c:numCache>
                <c:formatCode>General</c:formatCode>
                <c:ptCount val="10"/>
                <c:pt idx="0">
                  <c:v>1</c:v>
                </c:pt>
                <c:pt idx="1">
                  <c:v>1.0221475675003111</c:v>
                </c:pt>
                <c:pt idx="2">
                  <c:v>1.1067562523329599</c:v>
                </c:pt>
                <c:pt idx="3">
                  <c:v>1.0747791464476792</c:v>
                </c:pt>
                <c:pt idx="4">
                  <c:v>1.0878437227821325</c:v>
                </c:pt>
                <c:pt idx="5">
                  <c:v>1.1974617394550204</c:v>
                </c:pt>
                <c:pt idx="6">
                  <c:v>1.1809132760980465</c:v>
                </c:pt>
                <c:pt idx="7">
                  <c:v>1.1837750404379741</c:v>
                </c:pt>
                <c:pt idx="8">
                  <c:v>1.2130148065198456</c:v>
                </c:pt>
                <c:pt idx="9">
                  <c:v>1.2611671021525444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18-47E1-B40D-C5BEC43A7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Head (feet)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'All Data'!$Q$65:$Q$74</c:f>
              <c:numCache>
                <c:formatCode>General</c:formatCode>
                <c:ptCount val="10"/>
                <c:pt idx="0">
                  <c:v>1</c:v>
                </c:pt>
                <c:pt idx="1">
                  <c:v>0.88888888888888884</c:v>
                </c:pt>
                <c:pt idx="2">
                  <c:v>0.77777777777777779</c:v>
                </c:pt>
                <c:pt idx="3">
                  <c:v>0.66666666666666663</c:v>
                </c:pt>
                <c:pt idx="4">
                  <c:v>0.55555555555555558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0.1111111111111111</c:v>
                </c:pt>
                <c:pt idx="9">
                  <c:v>0</c:v>
                </c:pt>
              </c:numCache>
            </c:numRef>
          </c:xVal>
          <c:yVal>
            <c:numRef>
              <c:f>'All Data'!$P$65:$P$74</c:f>
              <c:numCache>
                <c:formatCode>General</c:formatCode>
                <c:ptCount val="10"/>
                <c:pt idx="0">
                  <c:v>1</c:v>
                </c:pt>
                <c:pt idx="1">
                  <c:v>1.089404761904762</c:v>
                </c:pt>
                <c:pt idx="2">
                  <c:v>1.1046428571428573</c:v>
                </c:pt>
                <c:pt idx="3">
                  <c:v>1.1227380952380952</c:v>
                </c:pt>
                <c:pt idx="4">
                  <c:v>1.2485714285714284</c:v>
                </c:pt>
                <c:pt idx="5">
                  <c:v>1.2470238095238095</c:v>
                </c:pt>
                <c:pt idx="6">
                  <c:v>1.3507142857142855</c:v>
                </c:pt>
                <c:pt idx="7">
                  <c:v>1.425357142857143</c:v>
                </c:pt>
                <c:pt idx="8">
                  <c:v>1.4578571428571427</c:v>
                </c:pt>
                <c:pt idx="9">
                  <c:v>1.5639285714285716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07-4922-9F39-7CCBBF43F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34648"/>
        <c:axId val="574928744"/>
      </c:scatterChart>
      <c:valAx>
        <c:axId val="57493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H/H0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8744"/>
        <c:crosses val="autoZero"/>
        <c:crossBetween val="midCat"/>
      </c:valAx>
      <c:valAx>
        <c:axId val="57492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E/E0</a:t>
                </a:r>
              </a:p>
            </c:rich>
          </c:tx>
          <c:layout>
            <c:manualLayout>
              <c:xMode val="edge"/>
              <c:yMode val="edge"/>
              <c:x val="2.9158383035122599E-2"/>
              <c:y val="0.4065781041173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34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9525</xdr:rowOff>
    </xdr:from>
    <xdr:to>
      <xdr:col>7</xdr:col>
      <xdr:colOff>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154781</xdr:colOff>
      <xdr:row>12</xdr:row>
      <xdr:rowOff>69057</xdr:rowOff>
    </xdr:from>
    <xdr:to>
      <xdr:col>17</xdr:col>
      <xdr:colOff>354806</xdr:colOff>
      <xdr:row>28</xdr:row>
      <xdr:rowOff>135732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13</xdr:row>
      <xdr:rowOff>0</xdr:rowOff>
    </xdr:from>
    <xdr:to>
      <xdr:col>26</xdr:col>
      <xdr:colOff>447675</xdr:colOff>
      <xdr:row>29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578644</xdr:colOff>
      <xdr:row>122</xdr:row>
      <xdr:rowOff>169333</xdr:rowOff>
    </xdr:from>
    <xdr:to>
      <xdr:col>38</xdr:col>
      <xdr:colOff>511967</xdr:colOff>
      <xdr:row>150</xdr:row>
      <xdr:rowOff>54768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43</xdr:row>
      <xdr:rowOff>52917</xdr:rowOff>
    </xdr:from>
    <xdr:to>
      <xdr:col>7</xdr:col>
      <xdr:colOff>228600</xdr:colOff>
      <xdr:row>59</xdr:row>
      <xdr:rowOff>119592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95250</xdr:colOff>
      <xdr:row>43</xdr:row>
      <xdr:rowOff>42334</xdr:rowOff>
    </xdr:from>
    <xdr:to>
      <xdr:col>17</xdr:col>
      <xdr:colOff>599017</xdr:colOff>
      <xdr:row>59</xdr:row>
      <xdr:rowOff>109009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42333</xdr:colOff>
      <xdr:row>43</xdr:row>
      <xdr:rowOff>0</xdr:rowOff>
    </xdr:from>
    <xdr:to>
      <xdr:col>27</xdr:col>
      <xdr:colOff>101600</xdr:colOff>
      <xdr:row>59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137584</xdr:colOff>
      <xdr:row>75</xdr:row>
      <xdr:rowOff>0</xdr:rowOff>
    </xdr:from>
    <xdr:to>
      <xdr:col>7</xdr:col>
      <xdr:colOff>599017</xdr:colOff>
      <xdr:row>91</xdr:row>
      <xdr:rowOff>66675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178594</xdr:colOff>
      <xdr:row>75</xdr:row>
      <xdr:rowOff>23813</xdr:rowOff>
    </xdr:from>
    <xdr:to>
      <xdr:col>17</xdr:col>
      <xdr:colOff>687651</xdr:colOff>
      <xdr:row>91</xdr:row>
      <xdr:rowOff>90488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583406</xdr:colOff>
      <xdr:row>74</xdr:row>
      <xdr:rowOff>178593</xdr:rowOff>
    </xdr:from>
    <xdr:to>
      <xdr:col>26</xdr:col>
      <xdr:colOff>568589</xdr:colOff>
      <xdr:row>91</xdr:row>
      <xdr:rowOff>54768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226218</xdr:colOff>
      <xdr:row>105</xdr:row>
      <xdr:rowOff>142875</xdr:rowOff>
    </xdr:from>
    <xdr:to>
      <xdr:col>27</xdr:col>
      <xdr:colOff>51858</xdr:colOff>
      <xdr:row>122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8</xdr:col>
      <xdr:colOff>520964</xdr:colOff>
      <xdr:row>123</xdr:row>
      <xdr:rowOff>66675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357188</xdr:colOff>
      <xdr:row>105</xdr:row>
      <xdr:rowOff>83344</xdr:rowOff>
    </xdr:from>
    <xdr:to>
      <xdr:col>37</xdr:col>
      <xdr:colOff>511968</xdr:colOff>
      <xdr:row>122</xdr:row>
      <xdr:rowOff>95251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0</xdr:colOff>
      <xdr:row>106</xdr:row>
      <xdr:rowOff>0</xdr:rowOff>
    </xdr:from>
    <xdr:to>
      <xdr:col>48</xdr:col>
      <xdr:colOff>154780</xdr:colOff>
      <xdr:row>123</xdr:row>
      <xdr:rowOff>11907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107</xdr:row>
      <xdr:rowOff>0</xdr:rowOff>
    </xdr:from>
    <xdr:to>
      <xdr:col>17</xdr:col>
      <xdr:colOff>349515</xdr:colOff>
      <xdr:row>123</xdr:row>
      <xdr:rowOff>66675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248391</xdr:colOff>
      <xdr:row>155</xdr:row>
      <xdr:rowOff>51236</xdr:rowOff>
    </xdr:from>
    <xdr:to>
      <xdr:col>22</xdr:col>
      <xdr:colOff>367935</xdr:colOff>
      <xdr:row>184</xdr:row>
      <xdr:rowOff>154818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C6F8C86-212F-407E-B6B8-F433018A8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460377</xdr:colOff>
      <xdr:row>123</xdr:row>
      <xdr:rowOff>150018</xdr:rowOff>
    </xdr:from>
    <xdr:to>
      <xdr:col>20</xdr:col>
      <xdr:colOff>486834</xdr:colOff>
      <xdr:row>146</xdr:row>
      <xdr:rowOff>78581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E5A6E2D-DE5D-4985-A394-FB86510062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59143</xdr:colOff>
      <xdr:row>53</xdr:row>
      <xdr:rowOff>21165</xdr:rowOff>
    </xdr:from>
    <xdr:to>
      <xdr:col>32</xdr:col>
      <xdr:colOff>21167</xdr:colOff>
      <xdr:row>63</xdr:row>
      <xdr:rowOff>328454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8CE152C4-F7BE-E447-9C61-DD7F04C14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31</xdr:col>
      <xdr:colOff>117078</xdr:colOff>
      <xdr:row>53</xdr:row>
      <xdr:rowOff>10583</xdr:rowOff>
    </xdr:from>
    <xdr:to>
      <xdr:col>36</xdr:col>
      <xdr:colOff>105834</xdr:colOff>
      <xdr:row>63</xdr:row>
      <xdr:rowOff>549103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AAA6930B-3571-2E40-A4FF-C5B64D6E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32</xdr:col>
      <xdr:colOff>101600</xdr:colOff>
      <xdr:row>71</xdr:row>
      <xdr:rowOff>50800</xdr:rowOff>
    </xdr:from>
    <xdr:to>
      <xdr:col>41</xdr:col>
      <xdr:colOff>643469</xdr:colOff>
      <xdr:row>90</xdr:row>
      <xdr:rowOff>101599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F3E74A6A-A3FD-CD43-BD14-80DE47EF36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70944</xdr:colOff>
      <xdr:row>192</xdr:row>
      <xdr:rowOff>35911</xdr:rowOff>
    </xdr:from>
    <xdr:to>
      <xdr:col>21</xdr:col>
      <xdr:colOff>297574</xdr:colOff>
      <xdr:row>226</xdr:row>
      <xdr:rowOff>54961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ABDDE41-3E39-054F-B89F-2C94FC23A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36</xdr:col>
      <xdr:colOff>381000</xdr:colOff>
      <xdr:row>43</xdr:row>
      <xdr:rowOff>74082</xdr:rowOff>
    </xdr:from>
    <xdr:to>
      <xdr:col>42</xdr:col>
      <xdr:colOff>349249</xdr:colOff>
      <xdr:row>54</xdr:row>
      <xdr:rowOff>134620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95F6D48-6FD3-4182-A76C-A3A77777A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45</xdr:col>
      <xdr:colOff>169333</xdr:colOff>
      <xdr:row>41</xdr:row>
      <xdr:rowOff>179917</xdr:rowOff>
    </xdr:from>
    <xdr:to>
      <xdr:col>52</xdr:col>
      <xdr:colOff>137583</xdr:colOff>
      <xdr:row>54</xdr:row>
      <xdr:rowOff>10583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5BC9E14-C80E-4178-90AE-471A2D882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232834</xdr:colOff>
      <xdr:row>55</xdr:row>
      <xdr:rowOff>63499</xdr:rowOff>
    </xdr:from>
    <xdr:to>
      <xdr:col>42</xdr:col>
      <xdr:colOff>169333</xdr:colOff>
      <xdr:row>63</xdr:row>
      <xdr:rowOff>539748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A4D1CDB-7EF0-4719-AB6E-A1C8E56F1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45</xdr:col>
      <xdr:colOff>275167</xdr:colOff>
      <xdr:row>30</xdr:row>
      <xdr:rowOff>84666</xdr:rowOff>
    </xdr:from>
    <xdr:to>
      <xdr:col>53</xdr:col>
      <xdr:colOff>137583</xdr:colOff>
      <xdr:row>41</xdr:row>
      <xdr:rowOff>10583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726FAB91-C931-4131-8F1A-43FC3C7FD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50</xdr:col>
      <xdr:colOff>328083</xdr:colOff>
      <xdr:row>121</xdr:row>
      <xdr:rowOff>31750</xdr:rowOff>
    </xdr:from>
    <xdr:to>
      <xdr:col>59</xdr:col>
      <xdr:colOff>59530</xdr:colOff>
      <xdr:row>135</xdr:row>
      <xdr:rowOff>170658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91B9C614-796A-40D5-99E9-E3C3AC192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50</xdr:col>
      <xdr:colOff>508000</xdr:colOff>
      <xdr:row>137</xdr:row>
      <xdr:rowOff>84667</xdr:rowOff>
    </xdr:from>
    <xdr:to>
      <xdr:col>59</xdr:col>
      <xdr:colOff>239447</xdr:colOff>
      <xdr:row>152</xdr:row>
      <xdr:rowOff>33075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F32FBAA0-2BE5-4FF0-ADDF-BE8433077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581025</xdr:colOff>
      <xdr:row>150</xdr:row>
      <xdr:rowOff>101600</xdr:rowOff>
    </xdr:from>
    <xdr:to>
      <xdr:col>38</xdr:col>
      <xdr:colOff>500062</xdr:colOff>
      <xdr:row>175</xdr:row>
      <xdr:rowOff>-1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D8B495E7-7557-4D0E-92B1-AC09B88AE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376810</xdr:colOff>
      <xdr:row>0</xdr:row>
      <xdr:rowOff>113330</xdr:rowOff>
    </xdr:from>
    <xdr:to>
      <xdr:col>17</xdr:col>
      <xdr:colOff>243839</xdr:colOff>
      <xdr:row>19</xdr:row>
      <xdr:rowOff>172720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AB6786-CD5F-194C-9D74-37C577DFBF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701040</xdr:colOff>
      <xdr:row>22</xdr:row>
      <xdr:rowOff>91440</xdr:rowOff>
    </xdr:from>
    <xdr:to>
      <xdr:col>16</xdr:col>
      <xdr:colOff>457200</xdr:colOff>
      <xdr:row>39</xdr:row>
      <xdr:rowOff>35560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EA6C6D-E7E4-6E4F-94E7-1F2AC2307B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561975</xdr:colOff>
      <xdr:row>1</xdr:row>
      <xdr:rowOff>166687</xdr:rowOff>
    </xdr:from>
    <xdr:to>
      <xdr:col>22</xdr:col>
      <xdr:colOff>257175</xdr:colOff>
      <xdr:row>16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E26647-C13A-40CC-82E4-4ACA27F8FB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590550</xdr:colOff>
      <xdr:row>17</xdr:row>
      <xdr:rowOff>19050</xdr:rowOff>
    </xdr:from>
    <xdr:to>
      <xdr:col>22</xdr:col>
      <xdr:colOff>285750</xdr:colOff>
      <xdr:row>31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B9D1AC-C363-4D89-B541-0102C2428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30</xdr:col>
      <xdr:colOff>304800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CD6D3F-6449-405B-8AAF-04DF7A375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30</xdr:col>
      <xdr:colOff>304800</xdr:colOff>
      <xdr:row>31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916829-7E30-4D87-B6F1-F816605D7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15"/>
  <sheetViews>
    <sheetView tabSelected="1" topLeftCell="K137" zoomScale="80" zoomScaleNormal="80" workbookViewId="0">
      <selection activeCell="P3" sqref="P3"/>
    </sheetView>
  </sheetViews>
  <sheetFormatPr defaultColWidth="8.85546875" defaultRowHeight="15"/>
  <cols>
    <col min="3" max="3" width="10" customWidth="1"/>
    <col min="4" max="5" width="13.42578125" customWidth="1"/>
    <col min="6" max="6" width="10.42578125" customWidth="1"/>
    <col min="7" max="7" width="12" bestFit="1" customWidth="1"/>
    <col min="8" max="9" width="10.85546875" customWidth="1"/>
    <col min="12" max="12" width="11.85546875" customWidth="1"/>
    <col min="13" max="13" width="11.42578125" customWidth="1"/>
    <col min="16" max="16" width="13" bestFit="1" customWidth="1"/>
    <col min="18" max="18" width="10.28515625" customWidth="1"/>
    <col min="22" max="22" width="10.28515625" customWidth="1"/>
    <col min="25" max="25" width="13" bestFit="1" customWidth="1"/>
  </cols>
  <sheetData>
    <row r="1" spans="1:45">
      <c r="A1" s="30" t="s">
        <v>9</v>
      </c>
      <c r="B1" s="30"/>
      <c r="C1" s="30"/>
      <c r="D1" s="30"/>
      <c r="E1" s="30"/>
      <c r="F1" s="30"/>
      <c r="G1" s="30"/>
      <c r="K1" s="30" t="s">
        <v>10</v>
      </c>
      <c r="L1" s="30"/>
      <c r="M1" s="30"/>
      <c r="N1" s="30"/>
      <c r="O1" s="30"/>
      <c r="P1" s="30"/>
      <c r="Q1" s="30"/>
      <c r="T1" s="30" t="s">
        <v>11</v>
      </c>
      <c r="U1" s="30"/>
      <c r="V1" s="30"/>
      <c r="W1" s="30"/>
      <c r="X1" s="30"/>
      <c r="Y1" s="30"/>
      <c r="Z1" s="30"/>
    </row>
    <row r="2" spans="1:45" ht="46.5">
      <c r="A2" s="2" t="s">
        <v>0</v>
      </c>
      <c r="B2" s="2" t="s">
        <v>2</v>
      </c>
      <c r="C2" s="7" t="s">
        <v>6</v>
      </c>
      <c r="D2" s="4" t="s">
        <v>1</v>
      </c>
      <c r="E2" s="4" t="s">
        <v>16</v>
      </c>
      <c r="F2" s="2" t="s">
        <v>4</v>
      </c>
      <c r="G2" s="7" t="s">
        <v>7</v>
      </c>
      <c r="H2" s="7" t="s">
        <v>5</v>
      </c>
      <c r="I2" s="17"/>
      <c r="K2" s="2" t="s">
        <v>0</v>
      </c>
      <c r="L2" s="2" t="s">
        <v>2</v>
      </c>
      <c r="M2" s="2" t="s">
        <v>3</v>
      </c>
      <c r="N2" s="4" t="s">
        <v>1</v>
      </c>
      <c r="O2" s="4" t="s">
        <v>16</v>
      </c>
      <c r="P2" s="2" t="s">
        <v>4</v>
      </c>
      <c r="Q2" s="2" t="s">
        <v>7</v>
      </c>
      <c r="R2" s="8" t="s">
        <v>8</v>
      </c>
      <c r="T2" s="2" t="s">
        <v>0</v>
      </c>
      <c r="U2" s="2" t="s">
        <v>2</v>
      </c>
      <c r="V2" s="2" t="s">
        <v>3</v>
      </c>
      <c r="W2" s="4" t="s">
        <v>1</v>
      </c>
      <c r="X2" s="4" t="s">
        <v>16</v>
      </c>
      <c r="Y2" s="2" t="s">
        <v>4</v>
      </c>
      <c r="Z2" s="2" t="s">
        <v>7</v>
      </c>
      <c r="AA2" s="8" t="s">
        <v>8</v>
      </c>
      <c r="AD2" s="29" t="s">
        <v>41</v>
      </c>
      <c r="AE2" s="29"/>
      <c r="AF2" s="29"/>
      <c r="AI2" s="27" t="s">
        <v>44</v>
      </c>
      <c r="AO2" t="s">
        <v>48</v>
      </c>
    </row>
    <row r="3" spans="1:45">
      <c r="A3" s="3">
        <v>1</v>
      </c>
      <c r="B3" s="11">
        <f>25.5</f>
        <v>25.5</v>
      </c>
      <c r="C3" s="5">
        <f>B3-$B$12</f>
        <v>18.500399999999992</v>
      </c>
      <c r="D3" s="3">
        <v>0.08</v>
      </c>
      <c r="E3" s="3">
        <f>D3*365</f>
        <v>29.2</v>
      </c>
      <c r="F3" s="3">
        <f>E3/$E$3</f>
        <v>1</v>
      </c>
      <c r="G3" s="3">
        <f>C3/$C$3</f>
        <v>1</v>
      </c>
      <c r="H3">
        <f>ABS(C3-$C$3)/$C$3</f>
        <v>0</v>
      </c>
      <c r="K3" s="3">
        <v>1</v>
      </c>
      <c r="L3" s="3">
        <v>1392.7</v>
      </c>
      <c r="M3" s="5">
        <f>L3-$L$12</f>
        <v>332.70000000000005</v>
      </c>
      <c r="N3" s="3">
        <v>1.26</v>
      </c>
      <c r="O3" s="3">
        <f>N3*365</f>
        <v>459.9</v>
      </c>
      <c r="P3" s="5">
        <f>O3/$O$3</f>
        <v>1</v>
      </c>
      <c r="Q3" s="3">
        <f>M3/$M$3</f>
        <v>1</v>
      </c>
      <c r="R3">
        <f>ABS(M3-$M$3)/$M$3</f>
        <v>0</v>
      </c>
      <c r="T3" s="3">
        <v>1</v>
      </c>
      <c r="U3" s="3">
        <f>-30</f>
        <v>-30</v>
      </c>
      <c r="V3" s="5">
        <f>U3-$U$12</f>
        <v>14.000399999999985</v>
      </c>
      <c r="W3" s="3">
        <v>0.61</v>
      </c>
      <c r="X3" s="3">
        <f>W3*365</f>
        <v>222.65</v>
      </c>
      <c r="Y3" s="5">
        <f>X3/$X$3</f>
        <v>1</v>
      </c>
      <c r="Z3" s="3">
        <f>V3/$V$3</f>
        <v>1</v>
      </c>
      <c r="AA3">
        <f>ABS(V3-$V$3)/$V$3</f>
        <v>0</v>
      </c>
      <c r="AE3" t="s">
        <v>42</v>
      </c>
      <c r="AF3" t="s">
        <v>43</v>
      </c>
      <c r="AI3" t="s">
        <v>42</v>
      </c>
      <c r="AJ3" t="s">
        <v>43</v>
      </c>
      <c r="AO3">
        <v>1</v>
      </c>
      <c r="AP3">
        <v>1</v>
      </c>
      <c r="AR3">
        <v>1</v>
      </c>
      <c r="AS3">
        <v>1</v>
      </c>
    </row>
    <row r="4" spans="1:45">
      <c r="A4" s="3">
        <v>2</v>
      </c>
      <c r="B4" s="5">
        <f>B3-2.0556</f>
        <v>23.444400000000002</v>
      </c>
      <c r="C4" s="5">
        <f t="shared" ref="C4:C12" si="0">B4-$B$12</f>
        <v>16.444799999999994</v>
      </c>
      <c r="D4" s="3">
        <v>0.08</v>
      </c>
      <c r="E4" s="3">
        <f t="shared" ref="E4:E12" si="1">D4*365</f>
        <v>29.2</v>
      </c>
      <c r="F4" s="3">
        <f t="shared" ref="F4:F12" si="2">E4/$E$3</f>
        <v>1</v>
      </c>
      <c r="G4" s="3">
        <f t="shared" ref="G4:G12" si="3">C4/$C$3</f>
        <v>0.88888888888888895</v>
      </c>
      <c r="H4">
        <f t="shared" ref="H4:H12" si="4">ABS(C4-$C$3)/$C$3</f>
        <v>0.11111111111111106</v>
      </c>
      <c r="K4" s="3">
        <v>2</v>
      </c>
      <c r="L4" s="5">
        <f>L3-36.967</f>
        <v>1355.7329999999999</v>
      </c>
      <c r="M4" s="5">
        <f t="shared" ref="M4:M12" si="5">L4-$L$12</f>
        <v>295.73299999999995</v>
      </c>
      <c r="N4" s="3">
        <v>1.91</v>
      </c>
      <c r="O4" s="3">
        <f t="shared" ref="O4:O12" si="6">N4*365</f>
        <v>697.15</v>
      </c>
      <c r="P4" s="5">
        <f t="shared" ref="P4:P12" si="7">O4/$O$3</f>
        <v>1.5158730158730158</v>
      </c>
      <c r="Q4" s="3">
        <f t="shared" ref="Q4:Q12" si="8">M4/$M$3</f>
        <v>0.88888788698527177</v>
      </c>
      <c r="R4">
        <f t="shared" ref="R4:R12" si="9">ABS(M4-$M$3)/$M$3</f>
        <v>0.11111211301472826</v>
      </c>
      <c r="T4" s="3">
        <v>2</v>
      </c>
      <c r="U4" s="5">
        <f>U3-1.5556</f>
        <v>-31.555599999999998</v>
      </c>
      <c r="V4" s="5">
        <f t="shared" ref="V4:V12" si="10">U4-$U$12</f>
        <v>12.444799999999987</v>
      </c>
      <c r="W4" s="3">
        <v>0.66</v>
      </c>
      <c r="X4" s="3">
        <f t="shared" ref="X4:X12" si="11">W4*365</f>
        <v>240.9</v>
      </c>
      <c r="Y4" s="5">
        <f t="shared" ref="Y4:Y12" si="12">X4/$X$3</f>
        <v>1.0819672131147542</v>
      </c>
      <c r="Z4" s="3">
        <f t="shared" ref="Z4:Z12" si="13">V4/$V$3</f>
        <v>0.88888888888888884</v>
      </c>
      <c r="AA4">
        <f t="shared" ref="AA4:AA12" si="14">ABS(V4-$V$3)/$V$3</f>
        <v>0.1111111111111111</v>
      </c>
      <c r="AD4">
        <v>1</v>
      </c>
      <c r="AE4" s="23">
        <v>1</v>
      </c>
      <c r="AF4">
        <v>1</v>
      </c>
      <c r="AH4">
        <v>4</v>
      </c>
      <c r="AI4">
        <v>1</v>
      </c>
      <c r="AJ4">
        <v>1</v>
      </c>
      <c r="AO4">
        <v>1</v>
      </c>
      <c r="AP4">
        <v>0.88888888888888884</v>
      </c>
      <c r="AR4">
        <v>1.0076026355803345</v>
      </c>
      <c r="AS4">
        <v>0.88888888888888884</v>
      </c>
    </row>
    <row r="5" spans="1:45">
      <c r="A5" s="3">
        <v>3</v>
      </c>
      <c r="B5" s="5">
        <f t="shared" ref="B5:B12" si="15">B4-2.0556</f>
        <v>21.388800000000003</v>
      </c>
      <c r="C5" s="5">
        <f t="shared" si="0"/>
        <v>14.389199999999997</v>
      </c>
      <c r="D5" s="3">
        <v>0.08</v>
      </c>
      <c r="E5" s="3">
        <f t="shared" si="1"/>
        <v>29.2</v>
      </c>
      <c r="F5" s="3">
        <f t="shared" si="2"/>
        <v>1</v>
      </c>
      <c r="G5" s="3">
        <f t="shared" si="3"/>
        <v>0.77777777777777801</v>
      </c>
      <c r="H5">
        <f t="shared" si="4"/>
        <v>0.22222222222222204</v>
      </c>
      <c r="K5" s="3">
        <v>3</v>
      </c>
      <c r="L5" s="5">
        <f t="shared" ref="L5:L11" si="16">L4-36.967</f>
        <v>1318.7659999999998</v>
      </c>
      <c r="M5" s="5">
        <f t="shared" si="5"/>
        <v>258.76599999999985</v>
      </c>
      <c r="N5" s="3">
        <v>2.5499999999999998</v>
      </c>
      <c r="O5" s="3">
        <f t="shared" si="6"/>
        <v>930.74999999999989</v>
      </c>
      <c r="P5" s="5">
        <f t="shared" si="7"/>
        <v>2.0238095238095237</v>
      </c>
      <c r="Q5" s="3">
        <f t="shared" si="8"/>
        <v>0.77777577397054343</v>
      </c>
      <c r="R5">
        <f t="shared" si="9"/>
        <v>0.22222422602945652</v>
      </c>
      <c r="T5" s="3">
        <v>3</v>
      </c>
      <c r="U5" s="5">
        <f t="shared" ref="U5:U12" si="17">U4-1.5556</f>
        <v>-33.111199999999997</v>
      </c>
      <c r="V5" s="5">
        <f t="shared" si="10"/>
        <v>10.889199999999988</v>
      </c>
      <c r="W5" s="3">
        <v>0.68</v>
      </c>
      <c r="X5" s="3">
        <f t="shared" si="11"/>
        <v>248.20000000000002</v>
      </c>
      <c r="Y5" s="5">
        <f t="shared" si="12"/>
        <v>1.1147540983606559</v>
      </c>
      <c r="Z5" s="3">
        <f t="shared" si="13"/>
        <v>0.77777777777777779</v>
      </c>
      <c r="AA5">
        <f t="shared" si="14"/>
        <v>0.22222222222222221</v>
      </c>
      <c r="AD5">
        <v>1</v>
      </c>
      <c r="AE5" s="23">
        <v>1</v>
      </c>
      <c r="AF5">
        <v>0.88888888888888884</v>
      </c>
      <c r="AH5">
        <v>4</v>
      </c>
      <c r="AI5">
        <v>1.0076026355803345</v>
      </c>
      <c r="AJ5">
        <v>0.88888888888888884</v>
      </c>
      <c r="AO5">
        <v>1</v>
      </c>
      <c r="AP5">
        <v>0.77777777777777779</v>
      </c>
      <c r="AR5">
        <v>1.0155431660753507</v>
      </c>
      <c r="AS5">
        <v>0.77777777777777779</v>
      </c>
    </row>
    <row r="6" spans="1:45">
      <c r="A6" s="3">
        <v>4</v>
      </c>
      <c r="B6" s="5">
        <f t="shared" si="15"/>
        <v>19.333200000000005</v>
      </c>
      <c r="C6" s="5">
        <f t="shared" si="0"/>
        <v>12.333599999999999</v>
      </c>
      <c r="D6" s="3">
        <v>0.09</v>
      </c>
      <c r="E6" s="3">
        <f t="shared" si="1"/>
        <v>32.85</v>
      </c>
      <c r="F6" s="3">
        <f t="shared" si="2"/>
        <v>1.125</v>
      </c>
      <c r="G6" s="3">
        <f t="shared" si="3"/>
        <v>0.66666666666666685</v>
      </c>
      <c r="H6">
        <f t="shared" si="4"/>
        <v>0.33333333333333309</v>
      </c>
      <c r="K6" s="3">
        <v>4</v>
      </c>
      <c r="L6" s="5">
        <f t="shared" si="16"/>
        <v>1281.7989999999998</v>
      </c>
      <c r="M6" s="5">
        <f t="shared" si="5"/>
        <v>221.79899999999975</v>
      </c>
      <c r="N6" s="3">
        <v>3.14</v>
      </c>
      <c r="O6" s="3">
        <f t="shared" si="6"/>
        <v>1146.1000000000001</v>
      </c>
      <c r="P6" s="5">
        <f t="shared" si="7"/>
        <v>2.4920634920634925</v>
      </c>
      <c r="Q6" s="3">
        <f t="shared" si="8"/>
        <v>0.6666636609558152</v>
      </c>
      <c r="R6">
        <f t="shared" si="9"/>
        <v>0.3333363390441848</v>
      </c>
      <c r="T6" s="3">
        <v>4</v>
      </c>
      <c r="U6" s="5">
        <f t="shared" si="17"/>
        <v>-34.666799999999995</v>
      </c>
      <c r="V6" s="5">
        <f t="shared" si="10"/>
        <v>9.3335999999999899</v>
      </c>
      <c r="W6" s="3">
        <v>0.68</v>
      </c>
      <c r="X6" s="3">
        <f t="shared" si="11"/>
        <v>248.20000000000002</v>
      </c>
      <c r="Y6" s="5">
        <f t="shared" si="12"/>
        <v>1.1147540983606559</v>
      </c>
      <c r="Z6" s="3">
        <f t="shared" si="13"/>
        <v>0.66666666666666663</v>
      </c>
      <c r="AA6">
        <f t="shared" si="14"/>
        <v>0.33333333333333331</v>
      </c>
      <c r="AD6">
        <v>1</v>
      </c>
      <c r="AE6" s="23">
        <v>1</v>
      </c>
      <c r="AF6">
        <v>0.77777777777777779</v>
      </c>
      <c r="AH6">
        <v>4</v>
      </c>
      <c r="AI6">
        <v>1.0155431660753507</v>
      </c>
      <c r="AJ6">
        <v>0.77777777777777779</v>
      </c>
      <c r="AO6">
        <v>1.125</v>
      </c>
      <c r="AP6">
        <v>0.66666666666666663</v>
      </c>
      <c r="AR6">
        <v>1.0234836965703666</v>
      </c>
      <c r="AS6">
        <v>0.66666666666666663</v>
      </c>
    </row>
    <row r="7" spans="1:45">
      <c r="A7" s="3">
        <v>5</v>
      </c>
      <c r="B7" s="5">
        <f t="shared" si="15"/>
        <v>17.277600000000007</v>
      </c>
      <c r="C7" s="5">
        <f t="shared" si="0"/>
        <v>10.278</v>
      </c>
      <c r="D7" s="3">
        <v>0.1</v>
      </c>
      <c r="E7" s="3">
        <f t="shared" si="1"/>
        <v>36.5</v>
      </c>
      <c r="F7" s="3">
        <f t="shared" si="2"/>
        <v>1.25</v>
      </c>
      <c r="G7" s="3">
        <f t="shared" si="3"/>
        <v>0.5555555555555558</v>
      </c>
      <c r="H7">
        <f t="shared" si="4"/>
        <v>0.4444444444444442</v>
      </c>
      <c r="K7" s="3">
        <v>5</v>
      </c>
      <c r="L7" s="5">
        <f t="shared" si="16"/>
        <v>1244.8319999999997</v>
      </c>
      <c r="M7" s="5">
        <f t="shared" si="5"/>
        <v>184.83199999999965</v>
      </c>
      <c r="N7" s="3">
        <v>3.8</v>
      </c>
      <c r="O7" s="3">
        <f t="shared" si="6"/>
        <v>1387</v>
      </c>
      <c r="P7" s="5">
        <f t="shared" si="7"/>
        <v>3.0158730158730158</v>
      </c>
      <c r="Q7" s="3">
        <f t="shared" si="8"/>
        <v>0.55555154794108697</v>
      </c>
      <c r="R7">
        <f t="shared" si="9"/>
        <v>0.44444845205891303</v>
      </c>
      <c r="T7" s="3">
        <v>5</v>
      </c>
      <c r="U7" s="5">
        <f t="shared" si="17"/>
        <v>-36.222399999999993</v>
      </c>
      <c r="V7" s="5">
        <f t="shared" si="10"/>
        <v>7.7779999999999916</v>
      </c>
      <c r="W7" s="3">
        <v>0.75</v>
      </c>
      <c r="X7" s="3">
        <f t="shared" si="11"/>
        <v>273.75</v>
      </c>
      <c r="Y7" s="5">
        <f t="shared" si="12"/>
        <v>1.2295081967213115</v>
      </c>
      <c r="Z7" s="3">
        <f t="shared" si="13"/>
        <v>0.55555555555555558</v>
      </c>
      <c r="AA7">
        <f t="shared" si="14"/>
        <v>0.44444444444444442</v>
      </c>
      <c r="AD7">
        <v>1</v>
      </c>
      <c r="AE7" s="23">
        <v>1.125</v>
      </c>
      <c r="AF7">
        <v>0.66666666666666663</v>
      </c>
      <c r="AH7">
        <v>4</v>
      </c>
      <c r="AI7">
        <v>1.0234836965703666</v>
      </c>
      <c r="AJ7">
        <v>0.66666666666666663</v>
      </c>
      <c r="AO7">
        <v>1.25</v>
      </c>
      <c r="AP7">
        <v>0.55555555555555558</v>
      </c>
      <c r="AR7">
        <v>1.0280452779185674</v>
      </c>
      <c r="AS7">
        <v>0.55555555555555558</v>
      </c>
    </row>
    <row r="8" spans="1:45">
      <c r="A8" s="3">
        <v>6</v>
      </c>
      <c r="B8" s="5">
        <f t="shared" si="15"/>
        <v>15.222000000000007</v>
      </c>
      <c r="C8" s="5">
        <f t="shared" si="0"/>
        <v>8.2224000000000004</v>
      </c>
      <c r="D8" s="3">
        <v>0.1</v>
      </c>
      <c r="E8" s="3">
        <f t="shared" si="1"/>
        <v>36.5</v>
      </c>
      <c r="F8" s="3">
        <f t="shared" si="2"/>
        <v>1.25</v>
      </c>
      <c r="G8" s="3">
        <f t="shared" si="3"/>
        <v>0.44444444444444464</v>
      </c>
      <c r="H8">
        <f t="shared" si="4"/>
        <v>0.55555555555555536</v>
      </c>
      <c r="K8" s="3">
        <v>6</v>
      </c>
      <c r="L8" s="5">
        <f t="shared" si="16"/>
        <v>1207.8649999999996</v>
      </c>
      <c r="M8" s="5">
        <f t="shared" si="5"/>
        <v>147.86499999999955</v>
      </c>
      <c r="N8" s="3">
        <v>4.3899999999999997</v>
      </c>
      <c r="O8" s="3">
        <f t="shared" si="6"/>
        <v>1602.35</v>
      </c>
      <c r="P8" s="5">
        <f t="shared" si="7"/>
        <v>3.4841269841269842</v>
      </c>
      <c r="Q8" s="3">
        <f t="shared" si="8"/>
        <v>0.44443943492635868</v>
      </c>
      <c r="R8">
        <f t="shared" si="9"/>
        <v>0.55556056507364127</v>
      </c>
      <c r="T8" s="3">
        <v>6</v>
      </c>
      <c r="U8" s="5">
        <f t="shared" si="17"/>
        <v>-37.777999999999992</v>
      </c>
      <c r="V8" s="5">
        <f t="shared" si="10"/>
        <v>6.2223999999999933</v>
      </c>
      <c r="W8" s="3">
        <v>0.75</v>
      </c>
      <c r="X8" s="3">
        <f t="shared" si="11"/>
        <v>273.75</v>
      </c>
      <c r="Y8" s="5">
        <f t="shared" si="12"/>
        <v>1.2295081967213115</v>
      </c>
      <c r="Z8" s="3">
        <f t="shared" si="13"/>
        <v>0.44444444444444442</v>
      </c>
      <c r="AA8">
        <f t="shared" si="14"/>
        <v>0.55555555555555558</v>
      </c>
      <c r="AD8">
        <v>1</v>
      </c>
      <c r="AE8" s="23">
        <v>1.25</v>
      </c>
      <c r="AF8">
        <v>0.55555555555555558</v>
      </c>
      <c r="AH8">
        <v>4</v>
      </c>
      <c r="AI8">
        <v>1.0280452779185674</v>
      </c>
      <c r="AJ8">
        <v>0.55555555555555558</v>
      </c>
      <c r="AO8">
        <v>1.25</v>
      </c>
      <c r="AP8">
        <v>0.44444444444444442</v>
      </c>
      <c r="AR8">
        <v>1.0734921439432337</v>
      </c>
      <c r="AS8">
        <v>0.44444444444444442</v>
      </c>
    </row>
    <row r="9" spans="1:45">
      <c r="A9" s="3">
        <v>7</v>
      </c>
      <c r="B9" s="5">
        <f t="shared" si="15"/>
        <v>13.166400000000007</v>
      </c>
      <c r="C9" s="5">
        <f t="shared" si="0"/>
        <v>6.1668000000000003</v>
      </c>
      <c r="D9" s="3">
        <v>0.11</v>
      </c>
      <c r="E9" s="3">
        <f t="shared" si="1"/>
        <v>40.15</v>
      </c>
      <c r="F9" s="3">
        <f t="shared" si="2"/>
        <v>1.375</v>
      </c>
      <c r="G9" s="3">
        <f t="shared" si="3"/>
        <v>0.33333333333333348</v>
      </c>
      <c r="H9">
        <f t="shared" si="4"/>
        <v>0.66666666666666652</v>
      </c>
      <c r="K9" s="3">
        <v>7</v>
      </c>
      <c r="L9" s="5">
        <f t="shared" si="16"/>
        <v>1170.8979999999995</v>
      </c>
      <c r="M9" s="5">
        <f t="shared" si="5"/>
        <v>110.89799999999946</v>
      </c>
      <c r="N9" s="3">
        <v>5.21</v>
      </c>
      <c r="O9" s="3">
        <f t="shared" si="6"/>
        <v>1901.65</v>
      </c>
      <c r="P9" s="5">
        <f t="shared" si="7"/>
        <v>4.1349206349206353</v>
      </c>
      <c r="Q9" s="3">
        <f t="shared" si="8"/>
        <v>0.33332732191163045</v>
      </c>
      <c r="R9">
        <f t="shared" si="9"/>
        <v>0.66667267808836961</v>
      </c>
      <c r="T9" s="3">
        <v>7</v>
      </c>
      <c r="U9" s="5">
        <f t="shared" si="17"/>
        <v>-39.33359999999999</v>
      </c>
      <c r="V9" s="5">
        <f t="shared" si="10"/>
        <v>4.666799999999995</v>
      </c>
      <c r="W9" s="3">
        <v>0.76</v>
      </c>
      <c r="X9" s="3">
        <f t="shared" si="11"/>
        <v>277.39999999999998</v>
      </c>
      <c r="Y9" s="5">
        <f t="shared" si="12"/>
        <v>1.2459016393442621</v>
      </c>
      <c r="Z9" s="3">
        <f t="shared" si="13"/>
        <v>0.33333333333333331</v>
      </c>
      <c r="AA9">
        <f t="shared" si="14"/>
        <v>0.66666666666666663</v>
      </c>
      <c r="AD9">
        <v>1</v>
      </c>
      <c r="AE9" s="23">
        <v>1.25</v>
      </c>
      <c r="AF9">
        <v>0.44444444444444442</v>
      </c>
      <c r="AH9">
        <v>4</v>
      </c>
      <c r="AI9">
        <v>1.0734921439432337</v>
      </c>
      <c r="AJ9">
        <v>0.44444444444444442</v>
      </c>
      <c r="AO9">
        <v>1.375</v>
      </c>
      <c r="AP9">
        <v>0.33333333333333331</v>
      </c>
      <c r="AR9">
        <v>1.0915695218786958</v>
      </c>
      <c r="AS9">
        <v>0.33333333333333331</v>
      </c>
    </row>
    <row r="10" spans="1:45">
      <c r="A10" s="3">
        <v>8</v>
      </c>
      <c r="B10" s="5">
        <f t="shared" si="15"/>
        <v>11.110800000000006</v>
      </c>
      <c r="C10" s="5">
        <f t="shared" si="0"/>
        <v>4.1112000000000002</v>
      </c>
      <c r="D10" s="3">
        <v>0.11</v>
      </c>
      <c r="E10" s="3">
        <f t="shared" si="1"/>
        <v>40.15</v>
      </c>
      <c r="F10" s="3">
        <f t="shared" si="2"/>
        <v>1.375</v>
      </c>
      <c r="G10" s="3">
        <f t="shared" si="3"/>
        <v>0.22222222222222232</v>
      </c>
      <c r="H10">
        <f t="shared" si="4"/>
        <v>0.77777777777777768</v>
      </c>
      <c r="K10" s="3">
        <v>8</v>
      </c>
      <c r="L10" s="5">
        <f t="shared" si="16"/>
        <v>1133.9309999999994</v>
      </c>
      <c r="M10" s="5">
        <f t="shared" si="5"/>
        <v>73.930999999999358</v>
      </c>
      <c r="N10" s="3">
        <v>5.67</v>
      </c>
      <c r="O10" s="3">
        <f t="shared" si="6"/>
        <v>2069.5500000000002</v>
      </c>
      <c r="P10" s="5">
        <f t="shared" si="7"/>
        <v>4.5000000000000009</v>
      </c>
      <c r="Q10" s="3">
        <f t="shared" si="8"/>
        <v>0.22221520889690216</v>
      </c>
      <c r="R10">
        <f t="shared" si="9"/>
        <v>0.77778479110309784</v>
      </c>
      <c r="T10" s="3">
        <v>8</v>
      </c>
      <c r="U10" s="5">
        <f t="shared" si="17"/>
        <v>-40.889199999999988</v>
      </c>
      <c r="V10" s="5">
        <f t="shared" si="10"/>
        <v>3.1111999999999966</v>
      </c>
      <c r="W10" s="3">
        <v>0.79</v>
      </c>
      <c r="X10" s="3">
        <f t="shared" si="11"/>
        <v>288.35000000000002</v>
      </c>
      <c r="Y10" s="5">
        <f t="shared" si="12"/>
        <v>1.2950819672131149</v>
      </c>
      <c r="Z10" s="3">
        <f t="shared" si="13"/>
        <v>0.22222222222222221</v>
      </c>
      <c r="AA10">
        <f t="shared" si="14"/>
        <v>0.77777777777777779</v>
      </c>
      <c r="AD10">
        <v>1</v>
      </c>
      <c r="AE10" s="23">
        <v>1.375</v>
      </c>
      <c r="AF10">
        <v>0.33333333333333331</v>
      </c>
      <c r="AH10">
        <v>4</v>
      </c>
      <c r="AI10">
        <v>1.0915695218786958</v>
      </c>
      <c r="AJ10">
        <v>0.33333333333333331</v>
      </c>
      <c r="AO10">
        <v>1.375</v>
      </c>
      <c r="AP10">
        <v>0.22222222222222221</v>
      </c>
      <c r="AR10">
        <v>1.1417469167089036</v>
      </c>
      <c r="AS10">
        <v>0.22222222222222221</v>
      </c>
    </row>
    <row r="11" spans="1:45">
      <c r="A11" s="3">
        <v>9</v>
      </c>
      <c r="B11" s="5">
        <f t="shared" si="15"/>
        <v>9.0552000000000064</v>
      </c>
      <c r="C11" s="5">
        <f t="shared" si="0"/>
        <v>2.0556000000000001</v>
      </c>
      <c r="D11" s="3">
        <v>0.12</v>
      </c>
      <c r="E11" s="3">
        <f t="shared" si="1"/>
        <v>43.8</v>
      </c>
      <c r="F11" s="3">
        <f t="shared" si="2"/>
        <v>1.5</v>
      </c>
      <c r="G11" s="3">
        <f t="shared" si="3"/>
        <v>0.11111111111111116</v>
      </c>
      <c r="H11">
        <f t="shared" si="4"/>
        <v>0.88888888888888895</v>
      </c>
      <c r="K11" s="3">
        <v>9</v>
      </c>
      <c r="L11" s="5">
        <f t="shared" si="16"/>
        <v>1096.9639999999993</v>
      </c>
      <c r="M11" s="5">
        <f t="shared" si="5"/>
        <v>36.96399999999926</v>
      </c>
      <c r="N11" s="3">
        <v>6.52</v>
      </c>
      <c r="O11" s="3">
        <f t="shared" si="6"/>
        <v>2379.7999999999997</v>
      </c>
      <c r="P11" s="5">
        <f t="shared" si="7"/>
        <v>5.174603174603174</v>
      </c>
      <c r="Q11" s="3">
        <f t="shared" si="8"/>
        <v>0.11110309588217389</v>
      </c>
      <c r="R11">
        <f t="shared" si="9"/>
        <v>0.88889690411782607</v>
      </c>
      <c r="T11" s="3">
        <v>9</v>
      </c>
      <c r="U11" s="5">
        <f t="shared" si="17"/>
        <v>-42.444799999999987</v>
      </c>
      <c r="V11" s="5">
        <f t="shared" si="10"/>
        <v>1.5555999999999983</v>
      </c>
      <c r="W11" s="3">
        <v>0.8</v>
      </c>
      <c r="X11" s="3">
        <f t="shared" si="11"/>
        <v>292</v>
      </c>
      <c r="Y11" s="5">
        <f t="shared" si="12"/>
        <v>1.3114754098360655</v>
      </c>
      <c r="Z11" s="3">
        <f t="shared" si="13"/>
        <v>0.1111111111111111</v>
      </c>
      <c r="AA11">
        <f t="shared" si="14"/>
        <v>0.88888888888888884</v>
      </c>
      <c r="AD11">
        <v>1</v>
      </c>
      <c r="AE11" s="23">
        <v>1.375</v>
      </c>
      <c r="AF11">
        <v>0.22222222222222221</v>
      </c>
      <c r="AH11">
        <v>4</v>
      </c>
      <c r="AI11">
        <v>1.1417469167089036</v>
      </c>
      <c r="AJ11">
        <v>0.22222222222222221</v>
      </c>
      <c r="AO11">
        <v>1.5</v>
      </c>
      <c r="AP11">
        <v>0.1111111111111111</v>
      </c>
      <c r="AR11">
        <v>1.1415779692515629</v>
      </c>
      <c r="AS11">
        <v>0.1111111111111111</v>
      </c>
    </row>
    <row r="12" spans="1:45">
      <c r="A12" s="1">
        <v>10</v>
      </c>
      <c r="B12" s="6">
        <f t="shared" si="15"/>
        <v>6.9996000000000063</v>
      </c>
      <c r="C12" s="5">
        <f t="shared" si="0"/>
        <v>0</v>
      </c>
      <c r="D12" s="1">
        <v>0.12</v>
      </c>
      <c r="E12" s="1">
        <f t="shared" si="1"/>
        <v>43.8</v>
      </c>
      <c r="F12" s="1">
        <f t="shared" si="2"/>
        <v>1.5</v>
      </c>
      <c r="G12" s="1">
        <f t="shared" si="3"/>
        <v>0</v>
      </c>
      <c r="H12" s="1">
        <f t="shared" si="4"/>
        <v>1</v>
      </c>
      <c r="I12" s="3"/>
      <c r="K12" s="1">
        <v>10</v>
      </c>
      <c r="L12" s="1">
        <v>1060</v>
      </c>
      <c r="M12" s="6">
        <f t="shared" si="5"/>
        <v>0</v>
      </c>
      <c r="N12" s="1">
        <v>7.13</v>
      </c>
      <c r="O12" s="1">
        <f t="shared" si="6"/>
        <v>2602.4499999999998</v>
      </c>
      <c r="P12" s="6">
        <f t="shared" si="7"/>
        <v>5.6587301587301591</v>
      </c>
      <c r="Q12" s="1">
        <f t="shared" si="8"/>
        <v>0</v>
      </c>
      <c r="R12" s="1">
        <f t="shared" si="9"/>
        <v>1</v>
      </c>
      <c r="T12" s="1">
        <v>10</v>
      </c>
      <c r="U12" s="6">
        <f t="shared" si="17"/>
        <v>-44.000399999999985</v>
      </c>
      <c r="V12" s="6">
        <f t="shared" si="10"/>
        <v>0</v>
      </c>
      <c r="W12" s="1">
        <v>0.87</v>
      </c>
      <c r="X12" s="1">
        <f t="shared" si="11"/>
        <v>317.55</v>
      </c>
      <c r="Y12" s="6">
        <f t="shared" si="12"/>
        <v>1.4262295081967213</v>
      </c>
      <c r="Z12" s="1">
        <f t="shared" si="13"/>
        <v>0</v>
      </c>
      <c r="AA12" s="1">
        <f t="shared" si="14"/>
        <v>1</v>
      </c>
      <c r="AD12">
        <v>1</v>
      </c>
      <c r="AE12" s="23">
        <v>1.5</v>
      </c>
      <c r="AF12">
        <v>0.1111111111111111</v>
      </c>
      <c r="AH12">
        <v>4</v>
      </c>
      <c r="AI12">
        <v>1.1415779692515629</v>
      </c>
      <c r="AJ12">
        <v>0.1111111111111111</v>
      </c>
      <c r="AN12">
        <v>1</v>
      </c>
      <c r="AO12" s="1">
        <v>1.5</v>
      </c>
      <c r="AP12">
        <v>0</v>
      </c>
      <c r="AQ12">
        <v>4</v>
      </c>
      <c r="AR12" s="1">
        <v>1.1414090217942201</v>
      </c>
      <c r="AS12" s="1">
        <v>0</v>
      </c>
    </row>
    <row r="13" spans="1:45">
      <c r="AD13">
        <v>1</v>
      </c>
      <c r="AE13" s="24">
        <v>1.5</v>
      </c>
      <c r="AF13">
        <v>0</v>
      </c>
      <c r="AH13">
        <v>4</v>
      </c>
      <c r="AI13">
        <v>1.1414090217942221</v>
      </c>
      <c r="AJ13">
        <v>0</v>
      </c>
      <c r="AO13">
        <v>1</v>
      </c>
      <c r="AP13">
        <v>1</v>
      </c>
      <c r="AR13">
        <v>1</v>
      </c>
      <c r="AS13">
        <v>1</v>
      </c>
    </row>
    <row r="14" spans="1:45">
      <c r="AD14">
        <v>3</v>
      </c>
      <c r="AE14" s="5">
        <v>1</v>
      </c>
      <c r="AF14" s="5">
        <v>1</v>
      </c>
      <c r="AH14">
        <v>5</v>
      </c>
      <c r="AI14">
        <v>1</v>
      </c>
      <c r="AJ14">
        <v>1</v>
      </c>
      <c r="AO14">
        <v>1.0819672131147542</v>
      </c>
      <c r="AP14">
        <v>0.88888888888888884</v>
      </c>
      <c r="AR14">
        <v>1.1089928057553955</v>
      </c>
      <c r="AS14">
        <v>0.88888888888888884</v>
      </c>
    </row>
    <row r="15" spans="1:45">
      <c r="AD15">
        <v>3</v>
      </c>
      <c r="AE15" s="5">
        <v>1.0819672131147542</v>
      </c>
      <c r="AF15" s="5">
        <v>0.88888888888888884</v>
      </c>
      <c r="AH15">
        <v>5</v>
      </c>
      <c r="AI15">
        <v>1.1089928057553955</v>
      </c>
      <c r="AJ15">
        <v>0.88888888888888884</v>
      </c>
      <c r="AO15">
        <v>1.1147540983606559</v>
      </c>
      <c r="AP15">
        <v>0.77777777777777779</v>
      </c>
      <c r="AR15">
        <v>1.2359712230215827</v>
      </c>
      <c r="AS15">
        <v>0.77777777777777779</v>
      </c>
    </row>
    <row r="16" spans="1:45">
      <c r="AD16">
        <v>3</v>
      </c>
      <c r="AE16" s="5">
        <v>1.1147540983606559</v>
      </c>
      <c r="AF16" s="5">
        <v>0.77777777777777779</v>
      </c>
      <c r="AH16">
        <v>5</v>
      </c>
      <c r="AI16">
        <v>1.2359712230215827</v>
      </c>
      <c r="AJ16">
        <v>0.77777777777777779</v>
      </c>
      <c r="AO16">
        <v>1.1147540983606559</v>
      </c>
      <c r="AP16">
        <v>0.66666666666666663</v>
      </c>
      <c r="AR16">
        <v>1.3658273381294963</v>
      </c>
      <c r="AS16">
        <v>0.66666666666666663</v>
      </c>
    </row>
    <row r="17" spans="1:45">
      <c r="AD17">
        <v>3</v>
      </c>
      <c r="AE17" s="5">
        <v>1.1147540983606559</v>
      </c>
      <c r="AF17" s="5">
        <v>0.66666666666666663</v>
      </c>
      <c r="AH17">
        <v>5</v>
      </c>
      <c r="AI17">
        <v>1.3658273381294963</v>
      </c>
      <c r="AJ17">
        <v>0.66666666666666663</v>
      </c>
      <c r="AO17">
        <v>1.2295081967213115</v>
      </c>
      <c r="AP17">
        <v>0.55555555555555558</v>
      </c>
      <c r="AR17">
        <v>1.4579136690647483</v>
      </c>
      <c r="AS17">
        <v>0.55555555555555558</v>
      </c>
    </row>
    <row r="18" spans="1:45">
      <c r="AD18">
        <v>3</v>
      </c>
      <c r="AE18" s="5">
        <v>1.2295081967213115</v>
      </c>
      <c r="AF18" s="5">
        <v>0.55555555555555558</v>
      </c>
      <c r="AH18">
        <v>5</v>
      </c>
      <c r="AI18">
        <v>1.4579136690647483</v>
      </c>
      <c r="AJ18">
        <v>0.55555555555555558</v>
      </c>
      <c r="AO18">
        <v>1.2295081967213115</v>
      </c>
      <c r="AP18">
        <v>0.44444444444444442</v>
      </c>
      <c r="AR18">
        <v>1.5964028776978418</v>
      </c>
      <c r="AS18">
        <v>0.44444444444444442</v>
      </c>
    </row>
    <row r="19" spans="1:45">
      <c r="AD19">
        <v>3</v>
      </c>
      <c r="AE19" s="5">
        <v>1.2295081967213115</v>
      </c>
      <c r="AF19" s="5">
        <v>0.44444444444444442</v>
      </c>
      <c r="AH19">
        <v>5</v>
      </c>
      <c r="AI19">
        <v>1.5964028776978418</v>
      </c>
      <c r="AJ19">
        <v>0.44444444444444442</v>
      </c>
      <c r="AO19">
        <v>1.2459016393442621</v>
      </c>
      <c r="AP19">
        <v>0.33333333333333331</v>
      </c>
      <c r="AR19">
        <v>1.7050359712230216</v>
      </c>
      <c r="AS19">
        <v>0.33333333333333331</v>
      </c>
    </row>
    <row r="20" spans="1:45">
      <c r="AD20">
        <v>3</v>
      </c>
      <c r="AE20" s="5">
        <v>1.2459016393442621</v>
      </c>
      <c r="AF20" s="5">
        <v>0.33333333333333331</v>
      </c>
      <c r="AH20">
        <v>5</v>
      </c>
      <c r="AI20">
        <v>1.7050359712230216</v>
      </c>
      <c r="AJ20">
        <v>0.33333333333333331</v>
      </c>
      <c r="AO20">
        <v>1.2950819672131149</v>
      </c>
      <c r="AP20">
        <v>0.22222222222222221</v>
      </c>
      <c r="AR20">
        <v>1.8546762589928059</v>
      </c>
      <c r="AS20">
        <v>0.22222222222222221</v>
      </c>
    </row>
    <row r="21" spans="1:45">
      <c r="AD21">
        <v>3</v>
      </c>
      <c r="AE21" s="5">
        <v>1.2950819672131149</v>
      </c>
      <c r="AF21" s="5">
        <v>0.22222222222222221</v>
      </c>
      <c r="AH21">
        <v>5</v>
      </c>
      <c r="AI21">
        <v>1.8546762589928059</v>
      </c>
      <c r="AJ21">
        <v>0.22222222222222221</v>
      </c>
      <c r="AO21">
        <v>1.3114754098360655</v>
      </c>
      <c r="AP21">
        <v>0.1111111111111111</v>
      </c>
      <c r="AR21">
        <v>1.8079136690647479</v>
      </c>
      <c r="AS21">
        <v>0.1111111111111111</v>
      </c>
    </row>
    <row r="22" spans="1:45">
      <c r="AD22">
        <v>3</v>
      </c>
      <c r="AE22" s="5">
        <v>1.3114754098360655</v>
      </c>
      <c r="AF22" s="5">
        <v>0.1111111111111111</v>
      </c>
      <c r="AH22">
        <v>5</v>
      </c>
      <c r="AI22">
        <v>1.8079136690647479</v>
      </c>
      <c r="AJ22">
        <v>0.1111111111111111</v>
      </c>
      <c r="AN22">
        <v>3</v>
      </c>
      <c r="AO22" s="1">
        <v>1.4262295081967213</v>
      </c>
      <c r="AP22">
        <v>0</v>
      </c>
      <c r="AQ22">
        <v>5</v>
      </c>
      <c r="AR22" s="1">
        <v>1.7787769784172662</v>
      </c>
      <c r="AS22" s="1">
        <v>0</v>
      </c>
    </row>
    <row r="23" spans="1:45">
      <c r="AD23">
        <v>3</v>
      </c>
      <c r="AE23" s="6">
        <v>1.4262295081967213</v>
      </c>
      <c r="AF23" s="6">
        <v>0</v>
      </c>
      <c r="AH23">
        <v>5</v>
      </c>
      <c r="AI23">
        <v>1.7787769784172662</v>
      </c>
      <c r="AJ23">
        <v>0</v>
      </c>
      <c r="AO23">
        <v>1</v>
      </c>
      <c r="AP23">
        <v>1</v>
      </c>
      <c r="AR23">
        <v>1</v>
      </c>
      <c r="AS23">
        <v>1</v>
      </c>
    </row>
    <row r="24" spans="1:45">
      <c r="AD24">
        <v>7</v>
      </c>
      <c r="AE24">
        <v>1</v>
      </c>
      <c r="AF24" s="5">
        <v>1</v>
      </c>
      <c r="AH24">
        <v>6</v>
      </c>
      <c r="AI24">
        <v>1</v>
      </c>
      <c r="AJ24">
        <v>1</v>
      </c>
      <c r="AO24">
        <v>1.0886983233073084</v>
      </c>
      <c r="AP24">
        <v>0.88888888888888884</v>
      </c>
      <c r="AR24">
        <v>1.0576003824091778</v>
      </c>
      <c r="AS24">
        <v>0.88888888888888895</v>
      </c>
    </row>
    <row r="25" spans="1:45">
      <c r="AD25">
        <v>7</v>
      </c>
      <c r="AE25">
        <v>1.0221475675003111</v>
      </c>
      <c r="AF25" s="5">
        <v>0.88888888888888884</v>
      </c>
      <c r="AH25">
        <v>6</v>
      </c>
      <c r="AI25">
        <v>1.0576003824091778</v>
      </c>
      <c r="AJ25">
        <v>0.88888888888888884</v>
      </c>
      <c r="AO25">
        <v>1.0495328298988866</v>
      </c>
      <c r="AP25">
        <v>0.77777777777777779</v>
      </c>
      <c r="AR25">
        <v>1.1058453974323956</v>
      </c>
      <c r="AS25">
        <v>0.7777777777777779</v>
      </c>
    </row>
    <row r="26" spans="1:45">
      <c r="AD26">
        <v>7</v>
      </c>
      <c r="AE26">
        <v>1.1067562523329599</v>
      </c>
      <c r="AF26" s="5">
        <v>0.77777777777777779</v>
      </c>
      <c r="AH26">
        <v>6</v>
      </c>
      <c r="AI26">
        <v>1.1058453974323956</v>
      </c>
      <c r="AJ26">
        <v>0.77777777777777779</v>
      </c>
      <c r="AO26">
        <v>1.2402406246000257</v>
      </c>
      <c r="AP26">
        <v>0.66666666666666663</v>
      </c>
      <c r="AR26">
        <v>1.1641286533733952</v>
      </c>
      <c r="AS26">
        <v>0.66666666666666674</v>
      </c>
    </row>
    <row r="27" spans="1:45">
      <c r="AD27">
        <v>7</v>
      </c>
      <c r="AE27">
        <v>1.0747791464476792</v>
      </c>
      <c r="AF27" s="5">
        <v>0.66666666666666663</v>
      </c>
      <c r="AH27">
        <v>6</v>
      </c>
      <c r="AI27">
        <v>1.1641286533733952</v>
      </c>
      <c r="AJ27">
        <v>0.66666666666666663</v>
      </c>
      <c r="AO27">
        <v>1.2774862408805838</v>
      </c>
      <c r="AP27">
        <v>0.55555555555555558</v>
      </c>
      <c r="AR27">
        <v>1.2198511335700628</v>
      </c>
      <c r="AS27">
        <v>0.55555555555555569</v>
      </c>
    </row>
    <row r="28" spans="1:45">
      <c r="AD28">
        <v>7</v>
      </c>
      <c r="AE28">
        <v>1.0878437227821325</v>
      </c>
      <c r="AF28" s="5">
        <v>0.55555555555555558</v>
      </c>
      <c r="AH28">
        <v>6</v>
      </c>
      <c r="AI28">
        <v>1.2198511335700628</v>
      </c>
      <c r="AJ28">
        <v>0.55555555555555558</v>
      </c>
      <c r="AO28">
        <v>1.3608089082298733</v>
      </c>
      <c r="AP28">
        <v>0.44444444444444442</v>
      </c>
      <c r="AR28">
        <v>1.2694960393335155</v>
      </c>
      <c r="AS28">
        <v>0.44444444444444464</v>
      </c>
    </row>
    <row r="29" spans="1:45">
      <c r="AD29">
        <v>7</v>
      </c>
      <c r="AE29">
        <v>1.1974617394550204</v>
      </c>
      <c r="AF29" s="5">
        <v>0.44444444444444442</v>
      </c>
      <c r="AH29">
        <v>6</v>
      </c>
      <c r="AI29">
        <v>1.2694960393335155</v>
      </c>
      <c r="AJ29">
        <v>0.44444444444444442</v>
      </c>
      <c r="AO29">
        <v>1.3413541533341868</v>
      </c>
      <c r="AP29">
        <v>0.33333333333333331</v>
      </c>
      <c r="AR29">
        <v>1.3225553127560776</v>
      </c>
      <c r="AS29">
        <v>0.33333333333333354</v>
      </c>
    </row>
    <row r="30" spans="1:45">
      <c r="AD30">
        <v>7</v>
      </c>
      <c r="AE30">
        <v>1.1809132760980465</v>
      </c>
      <c r="AF30" s="5">
        <v>0.33333333333333331</v>
      </c>
      <c r="AH30">
        <v>6</v>
      </c>
      <c r="AI30">
        <v>1.3225553127560776</v>
      </c>
      <c r="AJ30">
        <v>0.33333333333333331</v>
      </c>
      <c r="AO30">
        <v>1.3101241520542688</v>
      </c>
      <c r="AP30">
        <v>0.22222222222222221</v>
      </c>
      <c r="AR30">
        <v>1.3722685058727127</v>
      </c>
      <c r="AS30">
        <v>0.22222222222222238</v>
      </c>
    </row>
    <row r="31" spans="1:45">
      <c r="A31" s="30" t="s">
        <v>12</v>
      </c>
      <c r="B31" s="30"/>
      <c r="C31" s="30"/>
      <c r="D31" s="30"/>
      <c r="E31" s="30"/>
      <c r="F31" s="30"/>
      <c r="G31" s="30"/>
      <c r="K31" s="30" t="s">
        <v>13</v>
      </c>
      <c r="L31" s="30"/>
      <c r="M31" s="30"/>
      <c r="N31" s="30"/>
      <c r="O31" s="30"/>
      <c r="P31" s="30"/>
      <c r="Q31" s="30"/>
      <c r="T31" s="30" t="s">
        <v>14</v>
      </c>
      <c r="U31" s="30"/>
      <c r="V31" s="30"/>
      <c r="W31" s="30"/>
      <c r="X31" s="30"/>
      <c r="Y31" s="30"/>
      <c r="Z31" s="30"/>
      <c r="AD31">
        <v>7</v>
      </c>
      <c r="AE31">
        <v>1.1837750404379741</v>
      </c>
      <c r="AF31" s="5">
        <v>0.22222222222222221</v>
      </c>
      <c r="AH31">
        <v>6</v>
      </c>
      <c r="AI31">
        <v>1.3722685058727127</v>
      </c>
      <c r="AJ31">
        <v>0.22222222222222221</v>
      </c>
      <c r="AO31">
        <v>1.3037245616280559</v>
      </c>
      <c r="AP31">
        <v>0.1111111111111111</v>
      </c>
      <c r="AR31">
        <v>1.4315077847582627</v>
      </c>
      <c r="AS31">
        <v>0.11111111111111119</v>
      </c>
    </row>
    <row r="32" spans="1:45" ht="45">
      <c r="A32" s="2" t="s">
        <v>0</v>
      </c>
      <c r="B32" s="2" t="s">
        <v>2</v>
      </c>
      <c r="C32" s="7" t="s">
        <v>6</v>
      </c>
      <c r="D32" s="4" t="s">
        <v>1</v>
      </c>
      <c r="E32" s="4" t="s">
        <v>16</v>
      </c>
      <c r="F32" s="2" t="s">
        <v>4</v>
      </c>
      <c r="G32" s="7" t="s">
        <v>7</v>
      </c>
      <c r="H32" s="7" t="s">
        <v>5</v>
      </c>
      <c r="I32" s="17"/>
      <c r="K32" s="2" t="s">
        <v>0</v>
      </c>
      <c r="L32" s="2" t="s">
        <v>2</v>
      </c>
      <c r="M32" s="2" t="s">
        <v>3</v>
      </c>
      <c r="N32" s="4" t="s">
        <v>1</v>
      </c>
      <c r="O32" s="4" t="s">
        <v>16</v>
      </c>
      <c r="P32" s="2" t="s">
        <v>4</v>
      </c>
      <c r="Q32" s="2" t="s">
        <v>7</v>
      </c>
      <c r="R32" s="8" t="s">
        <v>8</v>
      </c>
      <c r="T32" s="2" t="s">
        <v>0</v>
      </c>
      <c r="U32" s="2" t="s">
        <v>2</v>
      </c>
      <c r="V32" s="2" t="s">
        <v>3</v>
      </c>
      <c r="W32" s="4" t="s">
        <v>1</v>
      </c>
      <c r="X32" s="4" t="s">
        <v>16</v>
      </c>
      <c r="Y32" s="2" t="s">
        <v>4</v>
      </c>
      <c r="Z32" s="2" t="s">
        <v>7</v>
      </c>
      <c r="AA32" s="8" t="s">
        <v>8</v>
      </c>
      <c r="AD32">
        <v>7</v>
      </c>
      <c r="AE32">
        <v>1.2130148065198456</v>
      </c>
      <c r="AF32" s="5">
        <v>0.1111111111111111</v>
      </c>
      <c r="AH32">
        <v>6</v>
      </c>
      <c r="AI32">
        <v>1.4315077847582627</v>
      </c>
      <c r="AJ32">
        <v>0.1111111111111111</v>
      </c>
      <c r="AN32">
        <v>9</v>
      </c>
      <c r="AO32" s="1">
        <v>1.3302188659925767</v>
      </c>
      <c r="AP32">
        <v>0</v>
      </c>
      <c r="AQ32">
        <v>6</v>
      </c>
      <c r="AR32" s="1">
        <v>1.4954588910133844</v>
      </c>
      <c r="AS32" s="1">
        <v>0</v>
      </c>
    </row>
    <row r="33" spans="1:45">
      <c r="A33" s="3">
        <v>1</v>
      </c>
      <c r="B33" s="3">
        <v>700</v>
      </c>
      <c r="C33" s="5">
        <f>B33-675</f>
        <v>25</v>
      </c>
      <c r="D33" s="3">
        <v>59.19</v>
      </c>
      <c r="E33" s="3">
        <f>D33*365</f>
        <v>21604.35</v>
      </c>
      <c r="F33" s="3">
        <f>E33/$E$33</f>
        <v>1</v>
      </c>
      <c r="G33" s="3">
        <f>C33/$C$33</f>
        <v>1</v>
      </c>
      <c r="H33" s="9">
        <f>ABS(C33-$C$33)/$C$33</f>
        <v>0</v>
      </c>
      <c r="I33" s="9"/>
      <c r="K33" s="3">
        <v>1</v>
      </c>
      <c r="L33" s="3">
        <v>597.9</v>
      </c>
      <c r="M33" s="5">
        <f>L33-$L$42</f>
        <v>214.90000019999991</v>
      </c>
      <c r="N33" s="3">
        <v>27.8</v>
      </c>
      <c r="O33" s="3">
        <f>N33*365</f>
        <v>10147</v>
      </c>
      <c r="P33" s="5">
        <f>O33/$O$33</f>
        <v>1</v>
      </c>
      <c r="Q33" s="3">
        <f>M33/$M$33</f>
        <v>1</v>
      </c>
      <c r="R33" s="9">
        <f>ABS(M33-$M$33)/$M$33</f>
        <v>0</v>
      </c>
      <c r="T33" s="3">
        <v>1</v>
      </c>
      <c r="U33" s="3">
        <v>425</v>
      </c>
      <c r="V33" s="5">
        <f>U33-$U$42</f>
        <v>250.01999999999984</v>
      </c>
      <c r="W33" s="3">
        <v>292.88</v>
      </c>
      <c r="X33" s="3">
        <f>W33*365</f>
        <v>106901.2</v>
      </c>
      <c r="Y33" s="11">
        <f>X33/$X$33</f>
        <v>1</v>
      </c>
      <c r="Z33" s="3">
        <f>V33/$V$33</f>
        <v>1</v>
      </c>
      <c r="AA33" s="9">
        <f>ABS(V33-$V$33)/$V$33</f>
        <v>0</v>
      </c>
      <c r="AD33">
        <v>7</v>
      </c>
      <c r="AE33">
        <v>1.2611671021525444</v>
      </c>
      <c r="AF33" s="6">
        <v>0</v>
      </c>
      <c r="AH33">
        <v>6</v>
      </c>
      <c r="AI33">
        <v>1.4954588910133844</v>
      </c>
      <c r="AJ33">
        <v>0</v>
      </c>
      <c r="AO33">
        <v>1</v>
      </c>
      <c r="AP33">
        <v>1</v>
      </c>
      <c r="AR33">
        <v>1</v>
      </c>
      <c r="AS33">
        <v>1</v>
      </c>
    </row>
    <row r="34" spans="1:45">
      <c r="A34" s="3">
        <v>2</v>
      </c>
      <c r="B34" s="3">
        <f>B33-2.77778</f>
        <v>697.22221999999999</v>
      </c>
      <c r="C34" s="5">
        <f>C33-2.7778</f>
        <v>22.222200000000001</v>
      </c>
      <c r="D34" s="3">
        <v>59.64</v>
      </c>
      <c r="E34" s="3">
        <f t="shared" ref="E34:E42" si="18">D34*365</f>
        <v>21768.6</v>
      </c>
      <c r="F34" s="3">
        <f t="shared" ref="F34:F42" si="19">E34/$E$33</f>
        <v>1.0076026355803345</v>
      </c>
      <c r="G34" s="3">
        <f t="shared" ref="G34:G41" si="20">C34/$C$33</f>
        <v>0.88888800000000001</v>
      </c>
      <c r="H34" s="9">
        <f t="shared" ref="H34:H42" si="21">ABS(C34-$C$33)/$C$33</f>
        <v>0.11111199999999996</v>
      </c>
      <c r="I34" s="9"/>
      <c r="K34" s="3">
        <v>2</v>
      </c>
      <c r="L34" s="5">
        <f>L33-23.8777778</f>
        <v>574.02222219999999</v>
      </c>
      <c r="M34" s="5">
        <f t="shared" ref="M34:M42" si="22">L34-$L$42</f>
        <v>191.02222239999992</v>
      </c>
      <c r="N34" s="3">
        <v>30.83</v>
      </c>
      <c r="O34" s="3">
        <f t="shared" ref="O34:O42" si="23">N34*365</f>
        <v>11252.949999999999</v>
      </c>
      <c r="P34" s="5">
        <f t="shared" ref="P34:P42" si="24">O34/$O$33</f>
        <v>1.1089928057553955</v>
      </c>
      <c r="Q34" s="3">
        <f t="shared" ref="Q34:Q42" si="25">M34/$M$33</f>
        <v>0.88888888888888884</v>
      </c>
      <c r="R34" s="9">
        <f t="shared" ref="R34:R42" si="26">ABS(M34-$M$33)/$M$33</f>
        <v>0.1111111111111111</v>
      </c>
      <c r="T34" s="3">
        <v>2</v>
      </c>
      <c r="U34" s="5">
        <f>U33-27.78</f>
        <v>397.22</v>
      </c>
      <c r="V34" s="5">
        <f t="shared" ref="V34:V42" si="27">U34-$U$42</f>
        <v>222.23999999999987</v>
      </c>
      <c r="W34" s="3">
        <v>309.75</v>
      </c>
      <c r="X34" s="3">
        <f t="shared" ref="X34:X42" si="28">W34*365</f>
        <v>113058.75</v>
      </c>
      <c r="Y34" s="5">
        <f t="shared" ref="Y34:Y42" si="29">X34/$X$33</f>
        <v>1.0576003824091778</v>
      </c>
      <c r="Z34" s="3">
        <f t="shared" ref="Z34:Z42" si="30">V34/$V$33</f>
        <v>0.88888888888888895</v>
      </c>
      <c r="AA34" s="9">
        <f t="shared" ref="AA34:AA42" si="31">ABS(V34-$V$33)/$V$33</f>
        <v>0.11111111111111108</v>
      </c>
      <c r="AD34">
        <v>8</v>
      </c>
      <c r="AE34">
        <v>1</v>
      </c>
      <c r="AF34" s="5">
        <v>1</v>
      </c>
      <c r="AH34">
        <v>9</v>
      </c>
      <c r="AI34">
        <v>1</v>
      </c>
      <c r="AJ34">
        <v>1</v>
      </c>
      <c r="AO34">
        <v>1.0403094759602309</v>
      </c>
      <c r="AP34">
        <v>0.88888888888888884</v>
      </c>
      <c r="AR34">
        <v>1.0221475675003111</v>
      </c>
      <c r="AS34">
        <v>0.88888894117647077</v>
      </c>
    </row>
    <row r="35" spans="1:45">
      <c r="A35" s="3">
        <v>3</v>
      </c>
      <c r="B35" s="3">
        <f t="shared" ref="B35:B42" si="32">B34-2.77778</f>
        <v>694.44443999999999</v>
      </c>
      <c r="C35" s="5">
        <f t="shared" ref="C35:C42" si="33">C34-2.7778</f>
        <v>19.444400000000002</v>
      </c>
      <c r="D35" s="3">
        <v>60.11</v>
      </c>
      <c r="E35" s="3">
        <f t="shared" si="18"/>
        <v>21940.15</v>
      </c>
      <c r="F35" s="3">
        <f t="shared" si="19"/>
        <v>1.0155431660753507</v>
      </c>
      <c r="G35" s="3">
        <f t="shared" si="20"/>
        <v>0.77777600000000002</v>
      </c>
      <c r="H35" s="9">
        <f t="shared" si="21"/>
        <v>0.22222399999999992</v>
      </c>
      <c r="I35" s="9"/>
      <c r="K35" s="3">
        <v>3</v>
      </c>
      <c r="L35" s="5">
        <f t="shared" ref="L35:L42" si="34">L34-23.8777778</f>
        <v>550.1444444</v>
      </c>
      <c r="M35" s="5">
        <f t="shared" si="22"/>
        <v>167.14444459999993</v>
      </c>
      <c r="N35" s="3">
        <v>34.36</v>
      </c>
      <c r="O35" s="3">
        <f t="shared" si="23"/>
        <v>12541.4</v>
      </c>
      <c r="P35" s="5">
        <f t="shared" si="24"/>
        <v>1.2359712230215827</v>
      </c>
      <c r="Q35" s="3">
        <f t="shared" si="25"/>
        <v>0.77777777777777779</v>
      </c>
      <c r="R35" s="9">
        <f t="shared" si="26"/>
        <v>0.22222222222222221</v>
      </c>
      <c r="T35" s="3">
        <v>3</v>
      </c>
      <c r="U35" s="5">
        <f t="shared" ref="U35:U41" si="35">U34-27.78</f>
        <v>369.44000000000005</v>
      </c>
      <c r="V35" s="5">
        <f t="shared" si="27"/>
        <v>194.45999999999989</v>
      </c>
      <c r="W35" s="3">
        <v>323.88</v>
      </c>
      <c r="X35" s="3">
        <f t="shared" si="28"/>
        <v>118216.2</v>
      </c>
      <c r="Y35" s="5">
        <f t="shared" si="29"/>
        <v>1.1058453974323956</v>
      </c>
      <c r="Z35" s="3">
        <f t="shared" si="30"/>
        <v>0.7777777777777779</v>
      </c>
      <c r="AA35" s="9">
        <f t="shared" si="31"/>
        <v>0.22222222222222215</v>
      </c>
      <c r="AD35">
        <v>8</v>
      </c>
      <c r="AE35">
        <v>1.089404761904762</v>
      </c>
      <c r="AF35" s="5">
        <v>0.88888888888888884</v>
      </c>
      <c r="AH35">
        <v>9</v>
      </c>
      <c r="AI35">
        <v>1.0886983233073084</v>
      </c>
      <c r="AJ35">
        <v>0.88888888888888884</v>
      </c>
      <c r="AO35">
        <v>1.1125017410509976</v>
      </c>
      <c r="AP35">
        <v>0.77777777777777779</v>
      </c>
      <c r="AR35">
        <v>1.1067562523329599</v>
      </c>
      <c r="AS35">
        <v>0.77777788235294154</v>
      </c>
    </row>
    <row r="36" spans="1:45">
      <c r="A36" s="3">
        <v>4</v>
      </c>
      <c r="B36" s="3">
        <f t="shared" si="32"/>
        <v>691.66665999999998</v>
      </c>
      <c r="C36" s="5">
        <f t="shared" si="33"/>
        <v>16.666600000000003</v>
      </c>
      <c r="D36" s="3">
        <v>60.58</v>
      </c>
      <c r="E36" s="3">
        <f t="shared" si="18"/>
        <v>22111.7</v>
      </c>
      <c r="F36" s="3">
        <f t="shared" si="19"/>
        <v>1.0234836965703666</v>
      </c>
      <c r="G36" s="3">
        <f t="shared" si="20"/>
        <v>0.66666400000000015</v>
      </c>
      <c r="H36" s="9">
        <f t="shared" si="21"/>
        <v>0.33333599999999991</v>
      </c>
      <c r="I36" s="9"/>
      <c r="K36" s="3">
        <v>4</v>
      </c>
      <c r="L36" s="5">
        <f t="shared" si="34"/>
        <v>526.26666660000001</v>
      </c>
      <c r="M36" s="5">
        <f t="shared" si="22"/>
        <v>143.26666679999994</v>
      </c>
      <c r="N36" s="3">
        <v>37.97</v>
      </c>
      <c r="O36" s="3">
        <f t="shared" si="23"/>
        <v>13859.05</v>
      </c>
      <c r="P36" s="5">
        <f t="shared" si="24"/>
        <v>1.3658273381294963</v>
      </c>
      <c r="Q36" s="3">
        <f t="shared" si="25"/>
        <v>0.66666666666666663</v>
      </c>
      <c r="R36" s="9">
        <f t="shared" si="26"/>
        <v>0.33333333333333331</v>
      </c>
      <c r="T36" s="3">
        <v>4</v>
      </c>
      <c r="U36" s="5">
        <f t="shared" si="35"/>
        <v>341.66000000000008</v>
      </c>
      <c r="V36" s="5">
        <f t="shared" si="27"/>
        <v>166.67999999999992</v>
      </c>
      <c r="W36" s="3">
        <v>340.95</v>
      </c>
      <c r="X36" s="3">
        <f t="shared" si="28"/>
        <v>124446.75</v>
      </c>
      <c r="Y36" s="5">
        <f t="shared" si="29"/>
        <v>1.1641286533733952</v>
      </c>
      <c r="Z36" s="3">
        <f t="shared" si="30"/>
        <v>0.66666666666666674</v>
      </c>
      <c r="AA36" s="9">
        <f t="shared" si="31"/>
        <v>0.3333333333333332</v>
      </c>
      <c r="AD36">
        <v>8</v>
      </c>
      <c r="AE36">
        <v>1.1046428571428573</v>
      </c>
      <c r="AF36" s="5">
        <v>0.77777777777777779</v>
      </c>
      <c r="AH36">
        <v>9</v>
      </c>
      <c r="AI36">
        <v>1.0495328298988866</v>
      </c>
      <c r="AJ36">
        <v>0.77777777777777779</v>
      </c>
      <c r="AO36">
        <v>1.1616955515317933</v>
      </c>
      <c r="AP36">
        <v>0.66666666666666663</v>
      </c>
      <c r="AR36">
        <v>1.0747791464476792</v>
      </c>
      <c r="AS36">
        <v>0.66666682352941231</v>
      </c>
    </row>
    <row r="37" spans="1:45">
      <c r="A37" s="3">
        <v>5</v>
      </c>
      <c r="B37" s="3">
        <f t="shared" si="32"/>
        <v>688.88887999999997</v>
      </c>
      <c r="C37" s="5">
        <f t="shared" si="33"/>
        <v>13.888800000000003</v>
      </c>
      <c r="D37" s="3">
        <v>60.85</v>
      </c>
      <c r="E37" s="3">
        <f t="shared" si="18"/>
        <v>22210.25</v>
      </c>
      <c r="F37" s="3">
        <f t="shared" si="19"/>
        <v>1.0280452779185674</v>
      </c>
      <c r="G37" s="3">
        <f t="shared" si="20"/>
        <v>0.55555200000000016</v>
      </c>
      <c r="H37" s="9">
        <f t="shared" si="21"/>
        <v>0.44444799999999984</v>
      </c>
      <c r="I37" s="9"/>
      <c r="K37" s="3">
        <v>5</v>
      </c>
      <c r="L37" s="5">
        <f t="shared" si="34"/>
        <v>502.38888880000002</v>
      </c>
      <c r="M37" s="5">
        <f t="shared" si="22"/>
        <v>119.38888899999995</v>
      </c>
      <c r="N37" s="3">
        <v>40.53</v>
      </c>
      <c r="O37" s="3">
        <f t="shared" si="23"/>
        <v>14793.45</v>
      </c>
      <c r="P37" s="5">
        <f t="shared" si="24"/>
        <v>1.4579136690647483</v>
      </c>
      <c r="Q37" s="3">
        <f t="shared" si="25"/>
        <v>0.55555555555555558</v>
      </c>
      <c r="R37" s="9">
        <f t="shared" si="26"/>
        <v>0.44444444444444442</v>
      </c>
      <c r="T37" s="3">
        <v>5</v>
      </c>
      <c r="U37" s="5">
        <f t="shared" si="35"/>
        <v>313.88000000000011</v>
      </c>
      <c r="V37" s="5">
        <f t="shared" si="27"/>
        <v>138.89999999999995</v>
      </c>
      <c r="W37" s="3">
        <v>357.27</v>
      </c>
      <c r="X37" s="3">
        <f t="shared" si="28"/>
        <v>130403.54999999999</v>
      </c>
      <c r="Y37" s="5">
        <f t="shared" si="29"/>
        <v>1.2198511335700628</v>
      </c>
      <c r="Z37" s="3">
        <f t="shared" si="30"/>
        <v>0.55555555555555569</v>
      </c>
      <c r="AA37" s="9">
        <f t="shared" si="31"/>
        <v>0.44444444444444431</v>
      </c>
      <c r="AD37">
        <v>8</v>
      </c>
      <c r="AE37">
        <v>1.1227380952380952</v>
      </c>
      <c r="AF37" s="5">
        <v>0.66666666666666663</v>
      </c>
      <c r="AH37">
        <v>9</v>
      </c>
      <c r="AI37">
        <v>1.2402406246000257</v>
      </c>
      <c r="AJ37">
        <v>0.66666666666666663</v>
      </c>
      <c r="AO37">
        <v>1.235549276717671</v>
      </c>
      <c r="AP37">
        <v>0.55555555555555558</v>
      </c>
      <c r="AR37">
        <v>1.0878437227821325</v>
      </c>
      <c r="AS37">
        <v>0.55555576470588297</v>
      </c>
    </row>
    <row r="38" spans="1:45">
      <c r="A38" s="3">
        <v>6</v>
      </c>
      <c r="B38" s="3">
        <f t="shared" si="32"/>
        <v>686.11109999999996</v>
      </c>
      <c r="C38" s="5">
        <f t="shared" si="33"/>
        <v>11.111000000000004</v>
      </c>
      <c r="D38" s="3">
        <v>63.54</v>
      </c>
      <c r="E38" s="3">
        <f t="shared" si="18"/>
        <v>23192.1</v>
      </c>
      <c r="F38" s="3">
        <f t="shared" si="19"/>
        <v>1.0734921439432337</v>
      </c>
      <c r="G38" s="3">
        <f t="shared" si="20"/>
        <v>0.44444000000000017</v>
      </c>
      <c r="H38" s="9">
        <f t="shared" si="21"/>
        <v>0.55555999999999983</v>
      </c>
      <c r="I38" s="9"/>
      <c r="K38" s="3">
        <v>6</v>
      </c>
      <c r="L38" s="5">
        <f t="shared" si="34"/>
        <v>478.51111100000003</v>
      </c>
      <c r="M38" s="5">
        <f t="shared" si="22"/>
        <v>95.511111199999959</v>
      </c>
      <c r="N38" s="3">
        <v>44.38</v>
      </c>
      <c r="O38" s="3">
        <f t="shared" si="23"/>
        <v>16198.7</v>
      </c>
      <c r="P38" s="5">
        <f t="shared" si="24"/>
        <v>1.5964028776978418</v>
      </c>
      <c r="Q38" s="3">
        <f t="shared" si="25"/>
        <v>0.44444444444444442</v>
      </c>
      <c r="R38" s="9">
        <f t="shared" si="26"/>
        <v>0.55555555555555558</v>
      </c>
      <c r="T38" s="3">
        <v>6</v>
      </c>
      <c r="U38" s="5">
        <f t="shared" si="35"/>
        <v>286.10000000000014</v>
      </c>
      <c r="V38" s="5">
        <f t="shared" si="27"/>
        <v>111.11999999999998</v>
      </c>
      <c r="W38" s="3">
        <v>371.81</v>
      </c>
      <c r="X38" s="3">
        <f t="shared" si="28"/>
        <v>135710.65</v>
      </c>
      <c r="Y38" s="5">
        <f t="shared" si="29"/>
        <v>1.2694960393335155</v>
      </c>
      <c r="Z38" s="3">
        <f t="shared" si="30"/>
        <v>0.44444444444444464</v>
      </c>
      <c r="AA38" s="9">
        <f t="shared" si="31"/>
        <v>0.55555555555555536</v>
      </c>
      <c r="AD38">
        <v>8</v>
      </c>
      <c r="AE38">
        <v>1.2485714285714284</v>
      </c>
      <c r="AF38" s="5">
        <v>0.55555555555555558</v>
      </c>
      <c r="AH38">
        <v>9</v>
      </c>
      <c r="AI38">
        <v>1.2774862408805838</v>
      </c>
      <c r="AJ38">
        <v>0.55555555555555558</v>
      </c>
      <c r="AO38">
        <v>1.3396541775275086</v>
      </c>
      <c r="AP38">
        <v>0.44444444444444442</v>
      </c>
      <c r="AR38">
        <v>1.1974617394550204</v>
      </c>
      <c r="AS38">
        <v>0.44444470588235374</v>
      </c>
    </row>
    <row r="39" spans="1:45">
      <c r="A39" s="3">
        <v>7</v>
      </c>
      <c r="B39" s="3">
        <f t="shared" si="32"/>
        <v>683.33331999999996</v>
      </c>
      <c r="C39" s="5">
        <f t="shared" si="33"/>
        <v>8.333200000000005</v>
      </c>
      <c r="D39" s="3">
        <v>64.61</v>
      </c>
      <c r="E39" s="3">
        <f t="shared" si="18"/>
        <v>23582.65</v>
      </c>
      <c r="F39" s="3">
        <f t="shared" si="19"/>
        <v>1.0915695218786958</v>
      </c>
      <c r="G39" s="3">
        <f t="shared" si="20"/>
        <v>0.33332800000000018</v>
      </c>
      <c r="H39" s="9">
        <f t="shared" si="21"/>
        <v>0.66667199999999982</v>
      </c>
      <c r="I39" s="9"/>
      <c r="K39" s="3">
        <v>7</v>
      </c>
      <c r="L39" s="5">
        <f t="shared" si="34"/>
        <v>454.63333320000004</v>
      </c>
      <c r="M39" s="5">
        <f t="shared" si="22"/>
        <v>71.63333339999997</v>
      </c>
      <c r="N39" s="3">
        <v>47.4</v>
      </c>
      <c r="O39" s="3">
        <f t="shared" si="23"/>
        <v>17301</v>
      </c>
      <c r="P39" s="5">
        <f t="shared" si="24"/>
        <v>1.7050359712230216</v>
      </c>
      <c r="Q39" s="3">
        <f t="shared" si="25"/>
        <v>0.33333333333333331</v>
      </c>
      <c r="R39" s="9">
        <f t="shared" si="26"/>
        <v>0.66666666666666663</v>
      </c>
      <c r="T39" s="3">
        <v>7</v>
      </c>
      <c r="U39" s="5">
        <f t="shared" si="35"/>
        <v>258.32000000000016</v>
      </c>
      <c r="V39" s="5">
        <f t="shared" si="27"/>
        <v>83.34</v>
      </c>
      <c r="W39" s="3">
        <v>387.35</v>
      </c>
      <c r="X39" s="3">
        <f t="shared" si="28"/>
        <v>141382.75</v>
      </c>
      <c r="Y39" s="5">
        <f t="shared" si="29"/>
        <v>1.3225553127560776</v>
      </c>
      <c r="Z39" s="3">
        <f t="shared" si="30"/>
        <v>0.33333333333333354</v>
      </c>
      <c r="AA39" s="9">
        <f t="shared" si="31"/>
        <v>0.66666666666666641</v>
      </c>
      <c r="AD39">
        <v>8</v>
      </c>
      <c r="AE39">
        <v>1.2470238095238095</v>
      </c>
      <c r="AF39" s="5">
        <v>0.44444444444444442</v>
      </c>
      <c r="AH39">
        <v>9</v>
      </c>
      <c r="AI39">
        <v>1.3608089082298733</v>
      </c>
      <c r="AJ39">
        <v>0.44444444444444442</v>
      </c>
      <c r="AO39">
        <v>1.4680144059533997</v>
      </c>
      <c r="AP39">
        <v>0.33333333333333331</v>
      </c>
      <c r="AR39">
        <v>1.1809132760980465</v>
      </c>
      <c r="AS39">
        <v>0.33333364705882451</v>
      </c>
    </row>
    <row r="40" spans="1:45">
      <c r="A40" s="3">
        <v>8</v>
      </c>
      <c r="B40" s="3">
        <f t="shared" si="32"/>
        <v>680.55553999999995</v>
      </c>
      <c r="C40" s="5">
        <f t="shared" si="33"/>
        <v>5.555400000000005</v>
      </c>
      <c r="D40" s="3">
        <v>67.58</v>
      </c>
      <c r="E40" s="3">
        <f t="shared" si="18"/>
        <v>24666.7</v>
      </c>
      <c r="F40" s="3">
        <f t="shared" si="19"/>
        <v>1.1417469167089036</v>
      </c>
      <c r="G40" s="3">
        <f t="shared" si="20"/>
        <v>0.22221600000000019</v>
      </c>
      <c r="H40" s="9">
        <f t="shared" si="21"/>
        <v>0.77778399999999981</v>
      </c>
      <c r="I40" s="9"/>
      <c r="K40" s="3">
        <v>8</v>
      </c>
      <c r="L40" s="5">
        <f t="shared" si="34"/>
        <v>430.75555540000005</v>
      </c>
      <c r="M40" s="5">
        <f t="shared" si="22"/>
        <v>47.75555559999998</v>
      </c>
      <c r="N40" s="3">
        <v>51.56</v>
      </c>
      <c r="O40" s="3">
        <f t="shared" si="23"/>
        <v>18819.400000000001</v>
      </c>
      <c r="P40" s="5">
        <f t="shared" si="24"/>
        <v>1.8546762589928059</v>
      </c>
      <c r="Q40" s="3">
        <f t="shared" si="25"/>
        <v>0.22222222222222221</v>
      </c>
      <c r="R40" s="9">
        <f t="shared" si="26"/>
        <v>0.77777777777777779</v>
      </c>
      <c r="T40" s="3">
        <v>8</v>
      </c>
      <c r="U40" s="5">
        <f t="shared" si="35"/>
        <v>230.54000000000016</v>
      </c>
      <c r="V40" s="5">
        <f t="shared" si="27"/>
        <v>55.56</v>
      </c>
      <c r="W40" s="3">
        <v>401.91</v>
      </c>
      <c r="X40" s="3">
        <f t="shared" si="28"/>
        <v>146697.15000000002</v>
      </c>
      <c r="Y40" s="5">
        <f t="shared" si="29"/>
        <v>1.3722685058727127</v>
      </c>
      <c r="Z40" s="3">
        <f t="shared" si="30"/>
        <v>0.22222222222222238</v>
      </c>
      <c r="AA40" s="9">
        <f t="shared" si="31"/>
        <v>0.77777777777777768</v>
      </c>
      <c r="AD40">
        <v>8</v>
      </c>
      <c r="AE40">
        <v>1.3507142857142855</v>
      </c>
      <c r="AF40" s="5">
        <v>0.33333333333333331</v>
      </c>
      <c r="AH40">
        <v>9</v>
      </c>
      <c r="AI40">
        <v>1.3413541533341868</v>
      </c>
      <c r="AJ40">
        <v>0.33333333333333331</v>
      </c>
      <c r="AO40">
        <v>1.577660823367889</v>
      </c>
      <c r="AP40">
        <v>0.22222222222222221</v>
      </c>
      <c r="AR40">
        <v>1.1837750404379741</v>
      </c>
      <c r="AS40">
        <v>0.22222258823529528</v>
      </c>
    </row>
    <row r="41" spans="1:45">
      <c r="A41" s="3">
        <v>9</v>
      </c>
      <c r="B41" s="3">
        <f t="shared" si="32"/>
        <v>677.77775999999994</v>
      </c>
      <c r="C41" s="5">
        <f t="shared" si="33"/>
        <v>2.777600000000005</v>
      </c>
      <c r="D41" s="3">
        <v>67.569999999999993</v>
      </c>
      <c r="E41" s="3">
        <f t="shared" si="18"/>
        <v>24663.05</v>
      </c>
      <c r="F41" s="3">
        <f t="shared" si="19"/>
        <v>1.1415779692515629</v>
      </c>
      <c r="G41" s="3">
        <f t="shared" si="20"/>
        <v>0.1111040000000002</v>
      </c>
      <c r="H41" s="9">
        <f t="shared" si="21"/>
        <v>0.88889599999999969</v>
      </c>
      <c r="I41" s="9"/>
      <c r="K41" s="3">
        <v>9</v>
      </c>
      <c r="L41" s="5">
        <f t="shared" si="34"/>
        <v>406.87777760000006</v>
      </c>
      <c r="M41" s="5">
        <f t="shared" si="22"/>
        <v>23.87777779999999</v>
      </c>
      <c r="N41" s="3">
        <v>50.26</v>
      </c>
      <c r="O41" s="3">
        <f t="shared" si="23"/>
        <v>18344.899999999998</v>
      </c>
      <c r="P41" s="5">
        <f t="shared" si="24"/>
        <v>1.8079136690647479</v>
      </c>
      <c r="Q41" s="3">
        <f t="shared" si="25"/>
        <v>0.1111111111111111</v>
      </c>
      <c r="R41" s="9">
        <f t="shared" si="26"/>
        <v>0.88888888888888884</v>
      </c>
      <c r="T41" s="3">
        <v>9</v>
      </c>
      <c r="U41" s="5">
        <f t="shared" si="35"/>
        <v>202.76000000000016</v>
      </c>
      <c r="V41" s="5">
        <f t="shared" si="27"/>
        <v>27.78</v>
      </c>
      <c r="W41" s="3">
        <v>419.26</v>
      </c>
      <c r="X41" s="3">
        <f t="shared" si="28"/>
        <v>153029.9</v>
      </c>
      <c r="Y41" s="5">
        <f t="shared" si="29"/>
        <v>1.4315077847582627</v>
      </c>
      <c r="Z41" s="3">
        <f t="shared" si="30"/>
        <v>0.11111111111111119</v>
      </c>
      <c r="AA41" s="9">
        <f t="shared" si="31"/>
        <v>0.88888888888888884</v>
      </c>
      <c r="AD41">
        <v>8</v>
      </c>
      <c r="AE41">
        <v>1.425357142857143</v>
      </c>
      <c r="AF41" s="5">
        <v>0.22222222222222221</v>
      </c>
      <c r="AH41">
        <v>9</v>
      </c>
      <c r="AI41">
        <v>1.3101241520542688</v>
      </c>
      <c r="AJ41">
        <v>0.22222222222222221</v>
      </c>
      <c r="AO41">
        <v>1.6273951887299281</v>
      </c>
      <c r="AP41">
        <v>0.1111111111111111</v>
      </c>
      <c r="AR41">
        <v>1.2130148065198456</v>
      </c>
      <c r="AS41">
        <v>0.11111152941176602</v>
      </c>
    </row>
    <row r="42" spans="1:45">
      <c r="A42" s="1">
        <v>10</v>
      </c>
      <c r="B42" s="1">
        <f t="shared" si="32"/>
        <v>674.99997999999994</v>
      </c>
      <c r="C42" s="6">
        <f t="shared" si="33"/>
        <v>-1.9999999999509299E-4</v>
      </c>
      <c r="D42" s="1">
        <v>67.56</v>
      </c>
      <c r="E42" s="1">
        <f t="shared" si="18"/>
        <v>24659.4</v>
      </c>
      <c r="F42" s="1">
        <f t="shared" si="19"/>
        <v>1.1414090217942221</v>
      </c>
      <c r="G42" s="1">
        <v>0</v>
      </c>
      <c r="H42" s="6">
        <f t="shared" si="21"/>
        <v>1.0000079999999998</v>
      </c>
      <c r="I42" s="5"/>
      <c r="K42" s="1">
        <v>10</v>
      </c>
      <c r="L42" s="6">
        <f t="shared" si="34"/>
        <v>382.99999980000007</v>
      </c>
      <c r="M42" s="6">
        <f t="shared" si="22"/>
        <v>0</v>
      </c>
      <c r="N42" s="1">
        <v>49.45</v>
      </c>
      <c r="O42" s="1">
        <f t="shared" si="23"/>
        <v>18049.25</v>
      </c>
      <c r="P42" s="6">
        <f t="shared" si="24"/>
        <v>1.7787769784172662</v>
      </c>
      <c r="Q42" s="1">
        <f t="shared" si="25"/>
        <v>0</v>
      </c>
      <c r="R42" s="6">
        <f t="shared" si="26"/>
        <v>1</v>
      </c>
      <c r="T42" s="1">
        <v>10</v>
      </c>
      <c r="U42" s="6">
        <f>U41-27.78</f>
        <v>174.98000000000016</v>
      </c>
      <c r="V42" s="6">
        <f t="shared" si="27"/>
        <v>0</v>
      </c>
      <c r="W42" s="1">
        <v>437.99</v>
      </c>
      <c r="X42" s="1">
        <f t="shared" si="28"/>
        <v>159866.35</v>
      </c>
      <c r="Y42" s="6">
        <f t="shared" si="29"/>
        <v>1.4954588910133844</v>
      </c>
      <c r="Z42" s="1">
        <f t="shared" si="30"/>
        <v>0</v>
      </c>
      <c r="AA42" s="6">
        <f t="shared" si="31"/>
        <v>1</v>
      </c>
      <c r="AD42">
        <v>8</v>
      </c>
      <c r="AE42">
        <v>1.4578571428571427</v>
      </c>
      <c r="AF42" s="5">
        <v>0.1111111111111111</v>
      </c>
      <c r="AH42">
        <v>9</v>
      </c>
      <c r="AI42">
        <v>1.3037245616280559</v>
      </c>
      <c r="AJ42">
        <v>0.1111111111111111</v>
      </c>
      <c r="AN42">
        <v>10</v>
      </c>
      <c r="AO42">
        <v>1.6270337133798938</v>
      </c>
      <c r="AP42">
        <v>0</v>
      </c>
      <c r="AQ42">
        <v>7</v>
      </c>
      <c r="AR42" s="1">
        <v>1.2611671021525444</v>
      </c>
      <c r="AS42" s="1">
        <v>0</v>
      </c>
    </row>
    <row r="43" spans="1:45">
      <c r="H43" s="9"/>
      <c r="I43" s="9"/>
      <c r="U43" s="10"/>
      <c r="AD43">
        <v>8</v>
      </c>
      <c r="AE43">
        <v>1.5639285714285716</v>
      </c>
      <c r="AF43" s="6">
        <v>0</v>
      </c>
      <c r="AH43">
        <v>9</v>
      </c>
      <c r="AI43">
        <v>1.3302188659925767</v>
      </c>
      <c r="AJ43">
        <v>0</v>
      </c>
      <c r="AR43">
        <v>1</v>
      </c>
      <c r="AS43">
        <v>1</v>
      </c>
    </row>
    <row r="44" spans="1:45">
      <c r="AD44">
        <v>12</v>
      </c>
      <c r="AE44">
        <v>1</v>
      </c>
      <c r="AF44" s="25">
        <v>1</v>
      </c>
      <c r="AH44">
        <v>12</v>
      </c>
      <c r="AI44">
        <v>1</v>
      </c>
      <c r="AJ44">
        <v>1</v>
      </c>
      <c r="AR44">
        <v>1.089404761904762</v>
      </c>
      <c r="AS44">
        <v>0.88888888888888884</v>
      </c>
    </row>
    <row r="45" spans="1:45">
      <c r="AD45">
        <v>12</v>
      </c>
      <c r="AE45">
        <v>1.0241935483870968</v>
      </c>
      <c r="AF45" s="25">
        <v>0.89</v>
      </c>
      <c r="AH45">
        <v>12</v>
      </c>
      <c r="AI45">
        <v>1.0241935483870968</v>
      </c>
      <c r="AJ45">
        <v>0.88888888888888884</v>
      </c>
      <c r="AR45">
        <v>1.1046428571428573</v>
      </c>
      <c r="AS45">
        <v>0.77777777777777779</v>
      </c>
    </row>
    <row r="46" spans="1:45">
      <c r="AD46">
        <v>12</v>
      </c>
      <c r="AE46">
        <v>1.0564516129032258</v>
      </c>
      <c r="AF46" s="25">
        <v>0.78</v>
      </c>
      <c r="AH46">
        <v>12</v>
      </c>
      <c r="AI46">
        <v>1.0564516129032258</v>
      </c>
      <c r="AJ46">
        <v>0.77777777777777779</v>
      </c>
      <c r="AR46">
        <v>1.1227380952380952</v>
      </c>
      <c r="AS46">
        <v>0.66666666666666663</v>
      </c>
    </row>
    <row r="47" spans="1:45">
      <c r="AD47">
        <v>12</v>
      </c>
      <c r="AE47">
        <v>1.088709677419355</v>
      </c>
      <c r="AF47" s="25">
        <v>0.67</v>
      </c>
      <c r="AH47">
        <v>12</v>
      </c>
      <c r="AI47">
        <v>1.088709677419355</v>
      </c>
      <c r="AJ47">
        <v>0.66666666666666663</v>
      </c>
      <c r="AR47">
        <v>1.2485714285714284</v>
      </c>
      <c r="AS47">
        <v>0.55555555555555558</v>
      </c>
    </row>
    <row r="48" spans="1:45">
      <c r="AD48">
        <v>12</v>
      </c>
      <c r="AE48">
        <v>1.1129032258064515</v>
      </c>
      <c r="AF48" s="25">
        <v>0.56000000000000005</v>
      </c>
      <c r="AH48">
        <v>12</v>
      </c>
      <c r="AI48">
        <v>1.1129032258064515</v>
      </c>
      <c r="AJ48">
        <v>0.55555555555555558</v>
      </c>
      <c r="AR48">
        <v>1.2470238095238095</v>
      </c>
      <c r="AS48">
        <v>0.44444444444444442</v>
      </c>
    </row>
    <row r="49" spans="1:45">
      <c r="AD49">
        <v>12</v>
      </c>
      <c r="AE49">
        <v>1.1370967741935483</v>
      </c>
      <c r="AF49" s="25">
        <v>0.44</v>
      </c>
      <c r="AH49">
        <v>12</v>
      </c>
      <c r="AI49">
        <v>1.1370967741935483</v>
      </c>
      <c r="AJ49">
        <v>0.44444444444444442</v>
      </c>
      <c r="AR49">
        <v>1.3507142857142855</v>
      </c>
      <c r="AS49">
        <v>0.33333333333333331</v>
      </c>
    </row>
    <row r="50" spans="1:45">
      <c r="AD50">
        <v>12</v>
      </c>
      <c r="AE50">
        <v>1.1774193548387095</v>
      </c>
      <c r="AF50" s="25">
        <v>0.33</v>
      </c>
      <c r="AH50">
        <v>12</v>
      </c>
      <c r="AI50">
        <v>1.1774193548387095</v>
      </c>
      <c r="AJ50">
        <v>0.33333333333333331</v>
      </c>
      <c r="AR50">
        <v>1.425357142857143</v>
      </c>
      <c r="AS50">
        <v>0.22222222222222221</v>
      </c>
    </row>
    <row r="51" spans="1:45">
      <c r="AD51">
        <v>12</v>
      </c>
      <c r="AE51">
        <v>1.2016129032258065</v>
      </c>
      <c r="AF51" s="25">
        <v>0.22</v>
      </c>
      <c r="AH51">
        <v>12</v>
      </c>
      <c r="AI51">
        <v>1.2016129032258065</v>
      </c>
      <c r="AJ51">
        <v>0.22222222222222221</v>
      </c>
      <c r="AR51">
        <v>1.4578571428571427</v>
      </c>
      <c r="AS51">
        <v>0.1111111111111111</v>
      </c>
    </row>
    <row r="52" spans="1:45">
      <c r="AD52">
        <v>12</v>
      </c>
      <c r="AE52">
        <v>1.225806451612903</v>
      </c>
      <c r="AF52" s="25">
        <v>0.11</v>
      </c>
      <c r="AH52">
        <v>12</v>
      </c>
      <c r="AI52">
        <v>1.225806451612903</v>
      </c>
      <c r="AJ52">
        <v>0.1111111111111111</v>
      </c>
      <c r="AQ52">
        <v>8</v>
      </c>
      <c r="AR52" s="1">
        <v>1.5639285714285716</v>
      </c>
      <c r="AS52" s="1">
        <v>0</v>
      </c>
    </row>
    <row r="53" spans="1:45">
      <c r="AD53">
        <v>12</v>
      </c>
      <c r="AE53">
        <v>1.25</v>
      </c>
      <c r="AF53" s="26">
        <v>0</v>
      </c>
      <c r="AH53">
        <v>12</v>
      </c>
      <c r="AI53">
        <v>1.25</v>
      </c>
      <c r="AJ53">
        <v>0</v>
      </c>
      <c r="AR53">
        <v>1</v>
      </c>
      <c r="AS53">
        <v>1</v>
      </c>
    </row>
    <row r="54" spans="1:45">
      <c r="AR54">
        <v>1.0241935483870968</v>
      </c>
      <c r="AS54">
        <v>0.88888928317955984</v>
      </c>
    </row>
    <row r="55" spans="1:45">
      <c r="AR55">
        <v>1.0564516129032258</v>
      </c>
      <c r="AS55">
        <v>0.77777856635911979</v>
      </c>
    </row>
    <row r="56" spans="1:45">
      <c r="AR56">
        <v>1.088709677419355</v>
      </c>
      <c r="AS56">
        <v>0.66666784953867964</v>
      </c>
    </row>
    <row r="57" spans="1:45">
      <c r="AR57">
        <v>1.1129032258064515</v>
      </c>
      <c r="AS57">
        <v>0.55555713271823948</v>
      </c>
    </row>
    <row r="58" spans="1:45">
      <c r="AR58">
        <v>1.1370967741935483</v>
      </c>
      <c r="AS58">
        <v>0.44444641589779937</v>
      </c>
    </row>
    <row r="59" spans="1:45">
      <c r="AR59">
        <v>1.1774193548387095</v>
      </c>
      <c r="AS59">
        <v>0.33333569907735922</v>
      </c>
    </row>
    <row r="60" spans="1:45">
      <c r="AR60">
        <v>1.2016129032258065</v>
      </c>
      <c r="AS60">
        <v>0.22222498225691911</v>
      </c>
    </row>
    <row r="61" spans="1:45">
      <c r="AR61">
        <v>1.225806451612903</v>
      </c>
      <c r="AS61">
        <v>0.11111426543647898</v>
      </c>
    </row>
    <row r="62" spans="1:45">
      <c r="AQ62">
        <v>12</v>
      </c>
      <c r="AR62" s="1">
        <v>1.25</v>
      </c>
      <c r="AS62" s="1">
        <v>0</v>
      </c>
    </row>
    <row r="63" spans="1:45">
      <c r="A63" s="30" t="s">
        <v>15</v>
      </c>
      <c r="B63" s="30"/>
      <c r="C63" s="30"/>
      <c r="D63" s="30"/>
      <c r="E63" s="30"/>
      <c r="F63" s="30"/>
      <c r="G63" s="30"/>
      <c r="K63" s="30" t="s">
        <v>17</v>
      </c>
      <c r="L63" s="30"/>
      <c r="M63" s="30"/>
      <c r="N63" s="30"/>
      <c r="O63" s="30"/>
      <c r="P63" s="30"/>
      <c r="Q63" s="30"/>
      <c r="T63" s="30" t="s">
        <v>18</v>
      </c>
      <c r="U63" s="30"/>
      <c r="V63" s="30"/>
      <c r="W63" s="30"/>
      <c r="X63" s="30"/>
      <c r="Y63" s="30"/>
      <c r="Z63" s="30"/>
      <c r="AA63" s="30"/>
    </row>
    <row r="64" spans="1:45" ht="45">
      <c r="A64" s="2" t="s">
        <v>0</v>
      </c>
      <c r="B64" s="2" t="s">
        <v>2</v>
      </c>
      <c r="C64" s="7" t="s">
        <v>6</v>
      </c>
      <c r="D64" s="4" t="s">
        <v>1</v>
      </c>
      <c r="E64" s="4" t="s">
        <v>16</v>
      </c>
      <c r="F64" s="2" t="s">
        <v>4</v>
      </c>
      <c r="G64" s="7" t="s">
        <v>7</v>
      </c>
      <c r="H64" s="7" t="s">
        <v>5</v>
      </c>
      <c r="I64" s="17"/>
      <c r="K64" s="2" t="s">
        <v>0</v>
      </c>
      <c r="L64" s="2" t="s">
        <v>2</v>
      </c>
      <c r="M64" s="7" t="s">
        <v>6</v>
      </c>
      <c r="N64" s="4" t="s">
        <v>1</v>
      </c>
      <c r="O64" s="4" t="s">
        <v>16</v>
      </c>
      <c r="P64" s="15" t="s">
        <v>4</v>
      </c>
      <c r="Q64" s="7" t="s">
        <v>7</v>
      </c>
      <c r="R64" s="7" t="s">
        <v>5</v>
      </c>
      <c r="T64" s="2" t="s">
        <v>0</v>
      </c>
      <c r="U64" s="2" t="s">
        <v>2</v>
      </c>
      <c r="V64" s="7" t="s">
        <v>6</v>
      </c>
      <c r="W64" s="4" t="s">
        <v>1</v>
      </c>
      <c r="X64" s="4" t="s">
        <v>16</v>
      </c>
      <c r="Y64" s="15" t="s">
        <v>4</v>
      </c>
      <c r="Z64" s="7" t="s">
        <v>7</v>
      </c>
      <c r="AA64" s="7" t="s">
        <v>5</v>
      </c>
    </row>
    <row r="65" spans="1:27">
      <c r="A65" s="3">
        <v>1</v>
      </c>
      <c r="B65" s="12">
        <v>610</v>
      </c>
      <c r="C65" s="5">
        <f>B65-525</f>
        <v>85</v>
      </c>
      <c r="D65" s="3">
        <v>80.37</v>
      </c>
      <c r="E65" s="3">
        <f>D65*365</f>
        <v>29335.050000000003</v>
      </c>
      <c r="F65" s="3">
        <f>E65/$E$65</f>
        <v>1</v>
      </c>
      <c r="G65" s="3">
        <f>C65/$C$65</f>
        <v>1</v>
      </c>
      <c r="H65" s="9">
        <f>ABS(C65-$C$65)/$C$65</f>
        <v>0</v>
      </c>
      <c r="I65" s="9"/>
      <c r="K65" s="3">
        <v>1</v>
      </c>
      <c r="L65" s="12">
        <v>514</v>
      </c>
      <c r="M65" s="5">
        <f>L65-$L$74</f>
        <v>153.99000000000012</v>
      </c>
      <c r="N65" s="3">
        <v>84</v>
      </c>
      <c r="O65" s="3">
        <f>N65*365</f>
        <v>30660</v>
      </c>
      <c r="P65" s="3">
        <f>O65/$O$65</f>
        <v>1</v>
      </c>
      <c r="Q65" s="3">
        <f>M65/$M$65</f>
        <v>1</v>
      </c>
      <c r="R65" s="11">
        <f>ABS(M65-$M$65)/$M$65</f>
        <v>0</v>
      </c>
      <c r="T65" s="3">
        <v>1</v>
      </c>
      <c r="U65" s="12">
        <v>1141</v>
      </c>
      <c r="V65" s="5">
        <f>U65-$U$74</f>
        <v>25.00001999999904</v>
      </c>
      <c r="W65" s="3">
        <v>78.13</v>
      </c>
      <c r="X65" s="3">
        <f>W65*365</f>
        <v>28517.449999999997</v>
      </c>
      <c r="Y65" s="5">
        <f>X65/$X$65</f>
        <v>1</v>
      </c>
      <c r="Z65" s="3">
        <f>V65/$V$65</f>
        <v>1</v>
      </c>
      <c r="AA65" s="9">
        <f>ABS(V65-$V$65)/$V$65</f>
        <v>0</v>
      </c>
    </row>
    <row r="66" spans="1:27">
      <c r="A66" s="3">
        <v>2</v>
      </c>
      <c r="B66" s="12">
        <f>B65-9.44444</f>
        <v>600.55556000000001</v>
      </c>
      <c r="C66" s="5">
        <f t="shared" ref="C66:C74" si="36">B66-525</f>
        <v>75.555560000000014</v>
      </c>
      <c r="D66" s="3">
        <v>82.15</v>
      </c>
      <c r="E66" s="3">
        <f t="shared" ref="E66:E74" si="37">D66*365</f>
        <v>29984.750000000004</v>
      </c>
      <c r="F66" s="3">
        <f t="shared" ref="F66:F74" si="38">E66/$E$65</f>
        <v>1.0221475675003111</v>
      </c>
      <c r="G66" s="3">
        <f t="shared" ref="G66:G73" si="39">C66/$C$65</f>
        <v>0.88888894117647077</v>
      </c>
      <c r="H66" s="9">
        <f t="shared" ref="H66:H74" si="40">ABS(C66-$C$65)/$C$65</f>
        <v>0.11111105882352924</v>
      </c>
      <c r="I66" s="9"/>
      <c r="K66" s="3">
        <v>2</v>
      </c>
      <c r="L66" s="12">
        <f>L65-17.11</f>
        <v>496.89</v>
      </c>
      <c r="M66" s="5">
        <f t="shared" ref="M66:M74" si="41">L66-$L$74</f>
        <v>136.88000000000011</v>
      </c>
      <c r="N66" s="3">
        <v>91.51</v>
      </c>
      <c r="O66" s="3">
        <f t="shared" ref="O66:O74" si="42">N66*365</f>
        <v>33401.15</v>
      </c>
      <c r="P66" s="3">
        <f t="shared" ref="P66:P74" si="43">O66/$O$65</f>
        <v>1.089404761904762</v>
      </c>
      <c r="Q66" s="3">
        <f t="shared" ref="Q66:Q74" si="44">M66/$M$65</f>
        <v>0.88888888888888884</v>
      </c>
      <c r="R66" s="5">
        <f t="shared" ref="R66:R74" si="45">ABS(M66-$M$65)/$M$65</f>
        <v>0.1111111111111111</v>
      </c>
      <c r="T66" s="3">
        <v>2</v>
      </c>
      <c r="U66" s="12">
        <f>U65-2.77778</f>
        <v>1138.2222200000001</v>
      </c>
      <c r="V66" s="5">
        <f t="shared" ref="V66:V74" si="46">U66-$U$74</f>
        <v>22.222239999999147</v>
      </c>
      <c r="W66" s="3">
        <v>85.06</v>
      </c>
      <c r="X66" s="3">
        <f t="shared" ref="X66:X74" si="47">W66*365</f>
        <v>31046.9</v>
      </c>
      <c r="Y66" s="5">
        <f t="shared" ref="Y66:Y74" si="48">X66/$X$65</f>
        <v>1.0886983233073084</v>
      </c>
      <c r="Z66" s="3">
        <f t="shared" ref="Z66:Z74" si="49">V66/$V$65</f>
        <v>0.88888888888888884</v>
      </c>
      <c r="AA66" s="9">
        <f t="shared" ref="AA66:AA74" si="50">ABS(V66-$V$65)/$V$65</f>
        <v>0.1111111111111111</v>
      </c>
    </row>
    <row r="67" spans="1:27">
      <c r="A67" s="3">
        <v>3</v>
      </c>
      <c r="B67" s="12">
        <f t="shared" ref="B67:B74" si="51">B66-9.44444</f>
        <v>591.11112000000003</v>
      </c>
      <c r="C67" s="5">
        <f t="shared" si="36"/>
        <v>66.111120000000028</v>
      </c>
      <c r="D67" s="3">
        <v>88.95</v>
      </c>
      <c r="E67" s="3">
        <f t="shared" si="37"/>
        <v>32466.75</v>
      </c>
      <c r="F67" s="3">
        <f t="shared" si="38"/>
        <v>1.1067562523329599</v>
      </c>
      <c r="G67" s="3">
        <f t="shared" si="39"/>
        <v>0.77777788235294154</v>
      </c>
      <c r="H67" s="9">
        <f t="shared" si="40"/>
        <v>0.22222211764705849</v>
      </c>
      <c r="I67" s="9"/>
      <c r="K67" s="3">
        <v>3</v>
      </c>
      <c r="L67" s="12">
        <f t="shared" ref="L67:L74" si="52">L66-17.11</f>
        <v>479.78</v>
      </c>
      <c r="M67" s="5">
        <f t="shared" si="41"/>
        <v>119.7700000000001</v>
      </c>
      <c r="N67" s="3">
        <v>92.79</v>
      </c>
      <c r="O67" s="3">
        <f t="shared" si="42"/>
        <v>33868.350000000006</v>
      </c>
      <c r="P67" s="3">
        <f t="shared" si="43"/>
        <v>1.1046428571428573</v>
      </c>
      <c r="Q67" s="3">
        <f t="shared" si="44"/>
        <v>0.77777777777777779</v>
      </c>
      <c r="R67" s="5">
        <f t="shared" si="45"/>
        <v>0.22222222222222221</v>
      </c>
      <c r="T67" s="3">
        <v>3</v>
      </c>
      <c r="U67" s="12">
        <f t="shared" ref="U67:U74" si="53">U66-2.77778</f>
        <v>1135.4444400000002</v>
      </c>
      <c r="V67" s="5">
        <f t="shared" si="46"/>
        <v>19.444459999999253</v>
      </c>
      <c r="W67" s="3">
        <v>82</v>
      </c>
      <c r="X67" s="3">
        <f t="shared" si="47"/>
        <v>29930</v>
      </c>
      <c r="Y67" s="5">
        <f t="shared" si="48"/>
        <v>1.0495328298988866</v>
      </c>
      <c r="Z67" s="3">
        <f t="shared" si="49"/>
        <v>0.77777777777777779</v>
      </c>
      <c r="AA67" s="9">
        <f t="shared" si="50"/>
        <v>0.22222222222222221</v>
      </c>
    </row>
    <row r="68" spans="1:27">
      <c r="A68" s="3">
        <v>4</v>
      </c>
      <c r="B68" s="12">
        <f t="shared" si="51"/>
        <v>581.66668000000004</v>
      </c>
      <c r="C68" s="5">
        <f t="shared" si="36"/>
        <v>56.666680000000042</v>
      </c>
      <c r="D68" s="3">
        <v>86.38</v>
      </c>
      <c r="E68" s="3">
        <f t="shared" si="37"/>
        <v>31528.699999999997</v>
      </c>
      <c r="F68" s="3">
        <f t="shared" si="38"/>
        <v>1.0747791464476792</v>
      </c>
      <c r="G68" s="3">
        <f t="shared" si="39"/>
        <v>0.66666682352941231</v>
      </c>
      <c r="H68" s="9">
        <f t="shared" si="40"/>
        <v>0.33333317647058774</v>
      </c>
      <c r="I68" s="9"/>
      <c r="K68" s="3">
        <v>4</v>
      </c>
      <c r="L68" s="12">
        <f t="shared" si="52"/>
        <v>462.66999999999996</v>
      </c>
      <c r="M68" s="5">
        <f t="shared" si="41"/>
        <v>102.66000000000008</v>
      </c>
      <c r="N68" s="14">
        <v>94.31</v>
      </c>
      <c r="O68" s="3">
        <f t="shared" si="42"/>
        <v>34423.15</v>
      </c>
      <c r="P68" s="3">
        <f t="shared" si="43"/>
        <v>1.1227380952380952</v>
      </c>
      <c r="Q68" s="3">
        <f t="shared" si="44"/>
        <v>0.66666666666666663</v>
      </c>
      <c r="R68" s="5">
        <f t="shared" si="45"/>
        <v>0.33333333333333331</v>
      </c>
      <c r="T68" s="3">
        <v>4</v>
      </c>
      <c r="U68" s="12">
        <f t="shared" si="53"/>
        <v>1132.6666600000003</v>
      </c>
      <c r="V68" s="5">
        <f t="shared" si="46"/>
        <v>16.66667999999936</v>
      </c>
      <c r="W68" s="14">
        <v>96.9</v>
      </c>
      <c r="X68" s="3">
        <f t="shared" si="47"/>
        <v>35368.5</v>
      </c>
      <c r="Y68" s="5">
        <f t="shared" si="48"/>
        <v>1.2402406246000257</v>
      </c>
      <c r="Z68" s="3">
        <f t="shared" si="49"/>
        <v>0.66666666666666663</v>
      </c>
      <c r="AA68" s="9">
        <f t="shared" si="50"/>
        <v>0.33333333333333331</v>
      </c>
    </row>
    <row r="69" spans="1:27">
      <c r="A69" s="3">
        <v>5</v>
      </c>
      <c r="B69" s="12">
        <f t="shared" si="51"/>
        <v>572.22224000000006</v>
      </c>
      <c r="C69" s="5">
        <f t="shared" si="36"/>
        <v>47.222240000000056</v>
      </c>
      <c r="D69" s="3">
        <v>87.43</v>
      </c>
      <c r="E69" s="3">
        <f t="shared" si="37"/>
        <v>31911.95</v>
      </c>
      <c r="F69" s="3">
        <f t="shared" si="38"/>
        <v>1.0878437227821325</v>
      </c>
      <c r="G69" s="3">
        <f t="shared" si="39"/>
        <v>0.55555576470588297</v>
      </c>
      <c r="H69" s="9">
        <f t="shared" si="40"/>
        <v>0.44444423529411697</v>
      </c>
      <c r="I69" s="9"/>
      <c r="K69" s="3">
        <v>5</v>
      </c>
      <c r="L69" s="12">
        <f t="shared" si="52"/>
        <v>445.55999999999995</v>
      </c>
      <c r="M69" s="5">
        <f t="shared" si="41"/>
        <v>85.550000000000068</v>
      </c>
      <c r="N69" s="14">
        <v>104.88</v>
      </c>
      <c r="O69" s="3">
        <f t="shared" si="42"/>
        <v>38281.199999999997</v>
      </c>
      <c r="P69" s="3">
        <f t="shared" si="43"/>
        <v>1.2485714285714284</v>
      </c>
      <c r="Q69" s="3">
        <f t="shared" si="44"/>
        <v>0.55555555555555558</v>
      </c>
      <c r="R69" s="5">
        <f t="shared" si="45"/>
        <v>0.44444444444444442</v>
      </c>
      <c r="T69" s="3">
        <v>5</v>
      </c>
      <c r="U69" s="12">
        <f t="shared" si="53"/>
        <v>1129.8888800000004</v>
      </c>
      <c r="V69" s="5">
        <f t="shared" si="46"/>
        <v>13.888899999999467</v>
      </c>
      <c r="W69" s="14">
        <v>99.81</v>
      </c>
      <c r="X69" s="3">
        <f t="shared" si="47"/>
        <v>36430.65</v>
      </c>
      <c r="Y69" s="5">
        <f t="shared" si="48"/>
        <v>1.2774862408805838</v>
      </c>
      <c r="Z69" s="3">
        <f t="shared" si="49"/>
        <v>0.55555555555555558</v>
      </c>
      <c r="AA69" s="9">
        <f t="shared" si="50"/>
        <v>0.44444444444444442</v>
      </c>
    </row>
    <row r="70" spans="1:27">
      <c r="A70" s="3">
        <v>6</v>
      </c>
      <c r="B70" s="12">
        <f t="shared" si="51"/>
        <v>562.77780000000007</v>
      </c>
      <c r="C70" s="5">
        <f t="shared" si="36"/>
        <v>37.77780000000007</v>
      </c>
      <c r="D70" s="3">
        <v>96.24</v>
      </c>
      <c r="E70" s="3">
        <f t="shared" si="37"/>
        <v>35127.599999999999</v>
      </c>
      <c r="F70" s="3">
        <f t="shared" si="38"/>
        <v>1.1974617394550204</v>
      </c>
      <c r="G70" s="3">
        <f t="shared" si="39"/>
        <v>0.44444470588235374</v>
      </c>
      <c r="H70" s="9">
        <f t="shared" si="40"/>
        <v>0.55555529411764626</v>
      </c>
      <c r="I70" s="9"/>
      <c r="K70" s="3">
        <v>6</v>
      </c>
      <c r="L70" s="12">
        <f t="shared" si="52"/>
        <v>428.44999999999993</v>
      </c>
      <c r="M70" s="5">
        <f t="shared" si="41"/>
        <v>68.440000000000055</v>
      </c>
      <c r="N70" s="14">
        <v>104.75</v>
      </c>
      <c r="O70" s="3">
        <f t="shared" si="42"/>
        <v>38233.75</v>
      </c>
      <c r="P70" s="3">
        <f t="shared" si="43"/>
        <v>1.2470238095238095</v>
      </c>
      <c r="Q70" s="3">
        <f t="shared" si="44"/>
        <v>0.44444444444444442</v>
      </c>
      <c r="R70" s="5">
        <f t="shared" si="45"/>
        <v>0.55555555555555558</v>
      </c>
      <c r="T70" s="3">
        <v>6</v>
      </c>
      <c r="U70" s="12">
        <f t="shared" si="53"/>
        <v>1127.1111000000005</v>
      </c>
      <c r="V70" s="5">
        <f t="shared" si="46"/>
        <v>11.111119999999573</v>
      </c>
      <c r="W70" s="14">
        <v>106.32</v>
      </c>
      <c r="X70" s="3">
        <f t="shared" si="47"/>
        <v>38806.799999999996</v>
      </c>
      <c r="Y70" s="5">
        <f t="shared" si="48"/>
        <v>1.3608089082298733</v>
      </c>
      <c r="Z70" s="3">
        <f t="shared" si="49"/>
        <v>0.44444444444444442</v>
      </c>
      <c r="AA70" s="9">
        <f t="shared" si="50"/>
        <v>0.55555555555555558</v>
      </c>
    </row>
    <row r="71" spans="1:27">
      <c r="A71" s="3">
        <v>7</v>
      </c>
      <c r="B71" s="12">
        <f t="shared" si="51"/>
        <v>553.33336000000008</v>
      </c>
      <c r="C71" s="5">
        <f t="shared" si="36"/>
        <v>28.333360000000084</v>
      </c>
      <c r="D71" s="3">
        <v>94.91</v>
      </c>
      <c r="E71" s="3">
        <f t="shared" si="37"/>
        <v>34642.15</v>
      </c>
      <c r="F71" s="3">
        <f t="shared" si="38"/>
        <v>1.1809132760980465</v>
      </c>
      <c r="G71" s="3">
        <f t="shared" si="39"/>
        <v>0.33333364705882451</v>
      </c>
      <c r="H71" s="9">
        <f t="shared" si="40"/>
        <v>0.66666635294117549</v>
      </c>
      <c r="I71" s="9"/>
      <c r="K71" s="3">
        <v>7</v>
      </c>
      <c r="L71" s="12">
        <f t="shared" si="52"/>
        <v>411.33999999999992</v>
      </c>
      <c r="M71" s="5">
        <f t="shared" si="41"/>
        <v>51.330000000000041</v>
      </c>
      <c r="N71" s="14">
        <v>113.46</v>
      </c>
      <c r="O71" s="3">
        <f t="shared" si="42"/>
        <v>41412.899999999994</v>
      </c>
      <c r="P71" s="3">
        <f t="shared" si="43"/>
        <v>1.3507142857142855</v>
      </c>
      <c r="Q71" s="3">
        <f t="shared" si="44"/>
        <v>0.33333333333333331</v>
      </c>
      <c r="R71" s="5">
        <f t="shared" si="45"/>
        <v>0.66666666666666663</v>
      </c>
      <c r="T71" s="3">
        <v>7</v>
      </c>
      <c r="U71" s="12">
        <f t="shared" si="53"/>
        <v>1124.3333200000006</v>
      </c>
      <c r="V71" s="5">
        <f t="shared" si="46"/>
        <v>8.33333999999968</v>
      </c>
      <c r="W71" s="14">
        <v>104.8</v>
      </c>
      <c r="X71" s="3">
        <f t="shared" si="47"/>
        <v>38252</v>
      </c>
      <c r="Y71" s="5">
        <f t="shared" si="48"/>
        <v>1.3413541533341868</v>
      </c>
      <c r="Z71" s="3">
        <f t="shared" si="49"/>
        <v>0.33333333333333331</v>
      </c>
      <c r="AA71" s="9">
        <f t="shared" si="50"/>
        <v>0.66666666666666663</v>
      </c>
    </row>
    <row r="72" spans="1:27">
      <c r="A72" s="3">
        <v>8</v>
      </c>
      <c r="B72" s="12">
        <f t="shared" si="51"/>
        <v>543.8889200000001</v>
      </c>
      <c r="C72" s="5">
        <f t="shared" si="36"/>
        <v>18.888920000000098</v>
      </c>
      <c r="D72" s="3">
        <v>95.14</v>
      </c>
      <c r="E72" s="3">
        <f t="shared" si="37"/>
        <v>34726.1</v>
      </c>
      <c r="F72" s="3">
        <f t="shared" si="38"/>
        <v>1.1837750404379741</v>
      </c>
      <c r="G72" s="3">
        <f t="shared" si="39"/>
        <v>0.22222258823529528</v>
      </c>
      <c r="H72" s="9">
        <f t="shared" si="40"/>
        <v>0.77777741176470472</v>
      </c>
      <c r="I72" s="9"/>
      <c r="K72" s="3">
        <v>8</v>
      </c>
      <c r="L72" s="12">
        <f t="shared" si="52"/>
        <v>394.2299999999999</v>
      </c>
      <c r="M72" s="5">
        <f t="shared" si="41"/>
        <v>34.220000000000027</v>
      </c>
      <c r="N72" s="14">
        <v>119.73</v>
      </c>
      <c r="O72" s="3">
        <f t="shared" si="42"/>
        <v>43701.450000000004</v>
      </c>
      <c r="P72" s="3">
        <f t="shared" si="43"/>
        <v>1.425357142857143</v>
      </c>
      <c r="Q72" s="3">
        <f t="shared" si="44"/>
        <v>0.22222222222222221</v>
      </c>
      <c r="R72" s="5">
        <f t="shared" si="45"/>
        <v>0.77777777777777779</v>
      </c>
      <c r="T72" s="3">
        <v>8</v>
      </c>
      <c r="U72" s="12">
        <f t="shared" si="53"/>
        <v>1121.5555400000007</v>
      </c>
      <c r="V72" s="5">
        <f t="shared" si="46"/>
        <v>5.5555599999997867</v>
      </c>
      <c r="W72" s="14">
        <v>102.36</v>
      </c>
      <c r="X72" s="3">
        <f t="shared" si="47"/>
        <v>37361.4</v>
      </c>
      <c r="Y72" s="5">
        <f t="shared" si="48"/>
        <v>1.3101241520542688</v>
      </c>
      <c r="Z72" s="3">
        <f t="shared" si="49"/>
        <v>0.22222222222222221</v>
      </c>
      <c r="AA72" s="9">
        <f t="shared" si="50"/>
        <v>0.77777777777777779</v>
      </c>
    </row>
    <row r="73" spans="1:27">
      <c r="A73" s="3">
        <v>9</v>
      </c>
      <c r="B73" s="12">
        <f t="shared" si="51"/>
        <v>534.44448000000011</v>
      </c>
      <c r="C73" s="5">
        <f t="shared" si="36"/>
        <v>9.4444800000001123</v>
      </c>
      <c r="D73" s="3">
        <v>97.49</v>
      </c>
      <c r="E73" s="3">
        <f t="shared" si="37"/>
        <v>35583.85</v>
      </c>
      <c r="F73" s="3">
        <f t="shared" si="38"/>
        <v>1.2130148065198456</v>
      </c>
      <c r="G73" s="3">
        <f t="shared" si="39"/>
        <v>0.11111152941176602</v>
      </c>
      <c r="H73" s="9">
        <f t="shared" si="40"/>
        <v>0.88888847058823395</v>
      </c>
      <c r="I73" s="9"/>
      <c r="K73" s="3">
        <v>9</v>
      </c>
      <c r="L73" s="12">
        <f t="shared" si="52"/>
        <v>377.11999999999989</v>
      </c>
      <c r="M73" s="5">
        <f t="shared" si="41"/>
        <v>17.110000000000014</v>
      </c>
      <c r="N73" s="14">
        <v>122.46</v>
      </c>
      <c r="O73" s="3">
        <f t="shared" si="42"/>
        <v>44697.899999999994</v>
      </c>
      <c r="P73" s="3">
        <f t="shared" si="43"/>
        <v>1.4578571428571427</v>
      </c>
      <c r="Q73" s="3">
        <f t="shared" si="44"/>
        <v>0.1111111111111111</v>
      </c>
      <c r="R73" s="5">
        <f t="shared" si="45"/>
        <v>0.88888888888888884</v>
      </c>
      <c r="T73" s="3">
        <v>9</v>
      </c>
      <c r="U73" s="12">
        <f t="shared" si="53"/>
        <v>1118.7777600000009</v>
      </c>
      <c r="V73" s="5">
        <f t="shared" si="46"/>
        <v>2.7777799999998933</v>
      </c>
      <c r="W73" s="14">
        <v>101.86</v>
      </c>
      <c r="X73" s="3">
        <f t="shared" si="47"/>
        <v>37178.9</v>
      </c>
      <c r="Y73" s="5">
        <f t="shared" si="48"/>
        <v>1.3037245616280559</v>
      </c>
      <c r="Z73" s="3">
        <f t="shared" si="49"/>
        <v>0.1111111111111111</v>
      </c>
      <c r="AA73" s="9">
        <f t="shared" si="50"/>
        <v>0.88888888888888884</v>
      </c>
    </row>
    <row r="74" spans="1:27">
      <c r="A74" s="1">
        <v>10</v>
      </c>
      <c r="B74" s="13">
        <f t="shared" si="51"/>
        <v>525.00004000000013</v>
      </c>
      <c r="C74" s="6">
        <f t="shared" si="36"/>
        <v>4.0000000126383384E-5</v>
      </c>
      <c r="D74" s="1">
        <v>101.36</v>
      </c>
      <c r="E74" s="1">
        <f t="shared" si="37"/>
        <v>36996.400000000001</v>
      </c>
      <c r="F74" s="1">
        <f t="shared" si="38"/>
        <v>1.2611671021525444</v>
      </c>
      <c r="G74" s="1">
        <v>0</v>
      </c>
      <c r="H74" s="6">
        <f t="shared" si="40"/>
        <v>0.99999952941176318</v>
      </c>
      <c r="I74" s="5"/>
      <c r="K74" s="1">
        <v>10</v>
      </c>
      <c r="L74" s="13">
        <f t="shared" si="52"/>
        <v>360.00999999999988</v>
      </c>
      <c r="M74" s="6">
        <f t="shared" si="41"/>
        <v>0</v>
      </c>
      <c r="N74" s="1">
        <v>131.37</v>
      </c>
      <c r="O74" s="1">
        <f t="shared" si="42"/>
        <v>47950.05</v>
      </c>
      <c r="P74" s="1">
        <f t="shared" si="43"/>
        <v>1.5639285714285716</v>
      </c>
      <c r="Q74" s="1">
        <f t="shared" si="44"/>
        <v>0</v>
      </c>
      <c r="R74" s="6">
        <f t="shared" si="45"/>
        <v>1</v>
      </c>
      <c r="T74" s="1">
        <v>10</v>
      </c>
      <c r="U74" s="13">
        <f t="shared" si="53"/>
        <v>1115.999980000001</v>
      </c>
      <c r="V74" s="6">
        <f t="shared" si="46"/>
        <v>0</v>
      </c>
      <c r="W74" s="1">
        <v>103.93</v>
      </c>
      <c r="X74" s="1">
        <f t="shared" si="47"/>
        <v>37934.450000000004</v>
      </c>
      <c r="Y74" s="6">
        <f t="shared" si="48"/>
        <v>1.3302188659925767</v>
      </c>
      <c r="Z74" s="1">
        <f t="shared" si="49"/>
        <v>0</v>
      </c>
      <c r="AA74" s="6">
        <f t="shared" si="50"/>
        <v>1</v>
      </c>
    </row>
    <row r="93" spans="1:50">
      <c r="K93" s="3"/>
      <c r="L93" s="3"/>
      <c r="M93" s="3"/>
      <c r="N93" s="3"/>
      <c r="O93" s="3"/>
      <c r="P93" s="3"/>
      <c r="Q93" s="3"/>
      <c r="R93" s="3"/>
      <c r="S93" s="3"/>
      <c r="AC93" s="3"/>
    </row>
    <row r="94" spans="1:50">
      <c r="A94" s="30" t="s">
        <v>19</v>
      </c>
      <c r="B94" s="30"/>
      <c r="C94" s="30"/>
      <c r="D94" s="30"/>
      <c r="E94" s="30"/>
      <c r="F94" s="30"/>
      <c r="G94" s="30"/>
      <c r="H94" s="30"/>
      <c r="I94" s="18"/>
      <c r="K94" s="30" t="s">
        <v>30</v>
      </c>
      <c r="L94" s="30"/>
      <c r="M94" s="30"/>
      <c r="N94" s="30"/>
      <c r="O94" s="30"/>
      <c r="P94" s="30"/>
      <c r="Q94" s="30"/>
      <c r="R94" s="30"/>
      <c r="T94" s="30" t="s">
        <v>21</v>
      </c>
      <c r="U94" s="30"/>
      <c r="V94" s="30"/>
      <c r="W94" s="30"/>
      <c r="X94" s="30"/>
      <c r="Y94" s="30"/>
      <c r="Z94" s="30"/>
      <c r="AA94" s="30"/>
      <c r="AD94" s="19"/>
      <c r="AE94" s="19"/>
      <c r="AF94" s="19"/>
      <c r="AG94" s="19"/>
      <c r="AH94" s="19" t="s">
        <v>28</v>
      </c>
      <c r="AI94" s="19"/>
      <c r="AJ94" s="19"/>
      <c r="AO94" s="19"/>
      <c r="AP94" s="19"/>
      <c r="AQ94" s="19"/>
      <c r="AR94" s="19"/>
      <c r="AS94" s="19" t="s">
        <v>29</v>
      </c>
      <c r="AT94" s="19"/>
      <c r="AU94" s="19"/>
    </row>
    <row r="95" spans="1:50" ht="45">
      <c r="A95" s="2" t="s">
        <v>0</v>
      </c>
      <c r="B95" s="7" t="s">
        <v>22</v>
      </c>
      <c r="C95" s="7" t="s">
        <v>23</v>
      </c>
      <c r="D95" s="7" t="s">
        <v>6</v>
      </c>
      <c r="E95" s="4" t="s">
        <v>1</v>
      </c>
      <c r="F95" s="4" t="s">
        <v>16</v>
      </c>
      <c r="G95" s="15" t="s">
        <v>4</v>
      </c>
      <c r="H95" s="7" t="s">
        <v>7</v>
      </c>
      <c r="I95" s="7" t="s">
        <v>5</v>
      </c>
      <c r="K95" s="2" t="s">
        <v>0</v>
      </c>
      <c r="L95" s="7" t="s">
        <v>20</v>
      </c>
      <c r="M95" s="20" t="s">
        <v>6</v>
      </c>
      <c r="N95" s="4" t="s">
        <v>1</v>
      </c>
      <c r="O95" s="4" t="s">
        <v>16</v>
      </c>
      <c r="P95" s="15" t="s">
        <v>4</v>
      </c>
      <c r="Q95" s="7" t="s">
        <v>7</v>
      </c>
      <c r="R95" s="7" t="s">
        <v>5</v>
      </c>
      <c r="T95" s="2" t="s">
        <v>0</v>
      </c>
      <c r="U95" s="7" t="s">
        <v>20</v>
      </c>
      <c r="V95" s="7" t="s">
        <v>6</v>
      </c>
      <c r="W95" s="4" t="s">
        <v>1</v>
      </c>
      <c r="X95" s="4" t="s">
        <v>16</v>
      </c>
      <c r="Y95" s="15" t="s">
        <v>4</v>
      </c>
      <c r="Z95" s="7" t="s">
        <v>7</v>
      </c>
      <c r="AA95" s="7" t="s">
        <v>5</v>
      </c>
      <c r="AB95" s="3"/>
      <c r="AC95" s="2" t="s">
        <v>0</v>
      </c>
      <c r="AD95" s="7" t="s">
        <v>22</v>
      </c>
      <c r="AE95" s="7" t="s">
        <v>25</v>
      </c>
      <c r="AF95" s="7" t="s">
        <v>26</v>
      </c>
      <c r="AG95" s="7" t="s">
        <v>6</v>
      </c>
      <c r="AH95" s="4" t="s">
        <v>1</v>
      </c>
      <c r="AI95" s="4" t="s">
        <v>16</v>
      </c>
      <c r="AJ95" s="15" t="s">
        <v>4</v>
      </c>
      <c r="AK95" s="7" t="s">
        <v>7</v>
      </c>
      <c r="AL95" s="7" t="s">
        <v>5</v>
      </c>
      <c r="AN95" s="2" t="s">
        <v>0</v>
      </c>
      <c r="AO95" s="7" t="s">
        <v>22</v>
      </c>
      <c r="AP95" s="7" t="s">
        <v>25</v>
      </c>
      <c r="AQ95" s="7" t="s">
        <v>26</v>
      </c>
      <c r="AR95" s="7" t="s">
        <v>27</v>
      </c>
      <c r="AS95" s="20" t="s">
        <v>6</v>
      </c>
      <c r="AT95" s="4" t="s">
        <v>1</v>
      </c>
      <c r="AU95" s="4" t="s">
        <v>16</v>
      </c>
      <c r="AV95" s="15" t="s">
        <v>4</v>
      </c>
      <c r="AW95" s="7" t="s">
        <v>7</v>
      </c>
      <c r="AX95" s="7" t="s">
        <v>5</v>
      </c>
    </row>
    <row r="96" spans="1:50">
      <c r="A96" s="3">
        <v>1</v>
      </c>
      <c r="B96" s="12">
        <v>74</v>
      </c>
      <c r="C96">
        <v>74</v>
      </c>
      <c r="D96" s="5">
        <f>C96-$C$105</f>
        <v>134</v>
      </c>
      <c r="E96" s="3">
        <v>3015.42</v>
      </c>
      <c r="F96" s="3">
        <f>E96*365</f>
        <v>1100628.3</v>
      </c>
      <c r="G96" s="5">
        <f t="shared" ref="G96:G105" si="54">F96/$F$96</f>
        <v>1</v>
      </c>
      <c r="H96" s="3">
        <f t="shared" ref="H96:H105" si="55">D96/$D$96</f>
        <v>1</v>
      </c>
      <c r="I96" s="9">
        <f t="shared" ref="I96:I105" si="56">ABS(D96-$D$96)/$D$96</f>
        <v>0</v>
      </c>
      <c r="K96" s="3">
        <v>1</v>
      </c>
      <c r="L96" s="5">
        <v>20</v>
      </c>
      <c r="M96" s="11">
        <f t="shared" ref="M96:M104" si="57">L96-(-87)</f>
        <v>107</v>
      </c>
      <c r="N96" s="3">
        <v>840.14</v>
      </c>
      <c r="O96" s="3">
        <f>N96*365</f>
        <v>306651.09999999998</v>
      </c>
      <c r="P96" s="5">
        <f>O96/$O$96</f>
        <v>1</v>
      </c>
      <c r="Q96" s="21">
        <f>M96/$M$96</f>
        <v>1</v>
      </c>
      <c r="R96" s="9">
        <f t="shared" ref="R96:R105" si="58">ABS(M96-$V$96)/$V$96</f>
        <v>2.7970191625266136</v>
      </c>
      <c r="T96" s="3">
        <v>1</v>
      </c>
      <c r="U96" s="5">
        <v>333.18</v>
      </c>
      <c r="V96" s="5">
        <f>U96-305</f>
        <v>28.180000000000007</v>
      </c>
      <c r="W96" s="3">
        <v>1.24</v>
      </c>
      <c r="X96" s="3">
        <f>W96*365</f>
        <v>452.6</v>
      </c>
      <c r="Y96" s="5">
        <f t="shared" ref="Y96:Y105" si="59">X96/$X$96</f>
        <v>1</v>
      </c>
      <c r="Z96" s="3">
        <f t="shared" ref="Z96:Z104" si="60">V96/$V$96</f>
        <v>1</v>
      </c>
      <c r="AA96" s="9">
        <f t="shared" ref="AA96:AA105" si="61">ABS(V96-$V$96)/$V$96</f>
        <v>0</v>
      </c>
      <c r="AB96" s="3"/>
      <c r="AC96" s="3">
        <v>1</v>
      </c>
      <c r="AD96" s="5">
        <v>5</v>
      </c>
      <c r="AE96" s="9">
        <f>AD96</f>
        <v>5</v>
      </c>
      <c r="AF96" s="9">
        <f>AD96</f>
        <v>5</v>
      </c>
      <c r="AG96" s="5">
        <f t="shared" ref="AG96:AG104" si="62">AD96-$AD$105</f>
        <v>108</v>
      </c>
      <c r="AH96" s="3">
        <v>228.23</v>
      </c>
      <c r="AI96" s="3">
        <f>AH96*365</f>
        <v>83303.95</v>
      </c>
      <c r="AJ96" s="5">
        <f t="shared" ref="AJ96:AJ105" si="63">AI96/$AI$96</f>
        <v>1</v>
      </c>
      <c r="AK96" s="3">
        <f t="shared" ref="AK96:AK105" si="64">AG96/$AG$96</f>
        <v>1</v>
      </c>
      <c r="AL96" s="9">
        <f t="shared" ref="AL96:AL105" si="65">ABS(AG96-$AG$96)/-$AG$96</f>
        <v>0</v>
      </c>
      <c r="AN96" s="3">
        <v>1</v>
      </c>
      <c r="AO96" s="5">
        <v>5</v>
      </c>
      <c r="AP96" s="9">
        <f>AO96</f>
        <v>5</v>
      </c>
      <c r="AQ96" s="9">
        <f>AO96</f>
        <v>5</v>
      </c>
      <c r="AR96" s="9">
        <f>AP96</f>
        <v>5</v>
      </c>
      <c r="AS96" s="11">
        <f>AO96-(-100)</f>
        <v>105</v>
      </c>
      <c r="AT96" s="3">
        <v>228.23</v>
      </c>
      <c r="AU96" s="3">
        <f>AT96*365</f>
        <v>83303.95</v>
      </c>
      <c r="AV96" s="5">
        <f t="shared" ref="AV96:AV105" si="66">AU96/$AI$96</f>
        <v>1</v>
      </c>
      <c r="AW96" s="3">
        <f>AS96/$AS$96</f>
        <v>1</v>
      </c>
      <c r="AX96" s="9">
        <f t="shared" ref="AX96:AX105" si="67">ABS(AS96-$AG$96)/-$AG$96</f>
        <v>-2.7777777777777776E-2</v>
      </c>
    </row>
    <row r="97" spans="1:50">
      <c r="A97" s="3">
        <v>2</v>
      </c>
      <c r="B97" s="12">
        <f>B96-14.8</f>
        <v>59.2</v>
      </c>
      <c r="C97" s="12">
        <f>C96-14.8</f>
        <v>59.2</v>
      </c>
      <c r="D97" s="5">
        <f t="shared" ref="D97:D105" si="68">C97-$C$105</f>
        <v>119.2</v>
      </c>
      <c r="E97" s="3">
        <v>3136.97</v>
      </c>
      <c r="F97" s="3">
        <f t="shared" ref="F97:F104" si="69">E97*365</f>
        <v>1144994.0499999998</v>
      </c>
      <c r="G97" s="5">
        <f t="shared" si="54"/>
        <v>1.0403094759602309</v>
      </c>
      <c r="H97" s="3">
        <f t="shared" si="55"/>
        <v>0.88955223880597012</v>
      </c>
      <c r="I97" s="9">
        <f t="shared" si="56"/>
        <v>0.11044776119402983</v>
      </c>
      <c r="K97" s="3">
        <v>2</v>
      </c>
      <c r="L97" s="5">
        <f>L96-(107/9)</f>
        <v>8.1111111111111107</v>
      </c>
      <c r="M97" s="5">
        <f t="shared" si="57"/>
        <v>95.111111111111114</v>
      </c>
      <c r="N97" s="3">
        <v>810.26</v>
      </c>
      <c r="O97" s="3">
        <f t="shared" ref="O97:O105" si="70">N97*365</f>
        <v>295744.90000000002</v>
      </c>
      <c r="P97" s="5">
        <f t="shared" ref="P97:P105" si="71">O97/$O$96</f>
        <v>0.96443449901206957</v>
      </c>
      <c r="Q97" s="3">
        <f t="shared" ref="Q97:Q105" si="72">M97/$M$96</f>
        <v>0.88888888888888895</v>
      </c>
      <c r="R97" s="9">
        <f t="shared" si="58"/>
        <v>2.3751281444681012</v>
      </c>
      <c r="T97" s="3">
        <v>2</v>
      </c>
      <c r="U97" s="5">
        <f>U96-3.1311</f>
        <v>330.0489</v>
      </c>
      <c r="V97" s="5">
        <f t="shared" ref="V97:V104" si="73">U97-305</f>
        <v>25.048900000000003</v>
      </c>
      <c r="W97" s="3">
        <v>1.27</v>
      </c>
      <c r="X97" s="3">
        <f t="shared" ref="X97:X105" si="74">W97*365</f>
        <v>463.55</v>
      </c>
      <c r="Y97" s="5">
        <f t="shared" si="59"/>
        <v>1.0241935483870968</v>
      </c>
      <c r="Z97" s="3">
        <f t="shared" si="60"/>
        <v>0.88888928317955984</v>
      </c>
      <c r="AA97" s="9">
        <f t="shared" si="61"/>
        <v>0.11111071682044013</v>
      </c>
      <c r="AB97" s="3"/>
      <c r="AC97" s="3">
        <v>2</v>
      </c>
      <c r="AD97" s="5">
        <f>AD96-(108/9)</f>
        <v>-7</v>
      </c>
      <c r="AE97" s="9">
        <f t="shared" ref="AE97:AE105" si="75">AD97</f>
        <v>-7</v>
      </c>
      <c r="AF97" s="9">
        <f t="shared" ref="AF97:AF105" si="76">AD97</f>
        <v>-7</v>
      </c>
      <c r="AG97" s="5">
        <f t="shared" si="62"/>
        <v>96</v>
      </c>
      <c r="AH97" s="3">
        <v>228.23</v>
      </c>
      <c r="AI97" s="3">
        <f t="shared" ref="AI97:AI105" si="77">AH97*365</f>
        <v>83303.95</v>
      </c>
      <c r="AJ97" s="5">
        <f t="shared" si="63"/>
        <v>1</v>
      </c>
      <c r="AK97" s="3">
        <f t="shared" si="64"/>
        <v>0.88888888888888884</v>
      </c>
      <c r="AL97" s="9">
        <f t="shared" si="65"/>
        <v>-0.1111111111111111</v>
      </c>
      <c r="AN97" s="3">
        <v>2</v>
      </c>
      <c r="AO97" s="5">
        <f>AO96-(100/9)</f>
        <v>-6.1111111111111107</v>
      </c>
      <c r="AP97" s="9">
        <f t="shared" ref="AP97:AP105" si="78">AO97</f>
        <v>-6.1111111111111107</v>
      </c>
      <c r="AQ97" s="9">
        <f t="shared" ref="AQ97:AQ105" si="79">AO97</f>
        <v>-6.1111111111111107</v>
      </c>
      <c r="AR97" s="9">
        <f t="shared" ref="AR97:AR105" si="80">AP97</f>
        <v>-6.1111111111111107</v>
      </c>
      <c r="AS97" s="5">
        <f t="shared" ref="AS97:AS105" si="81">AO97-(-100)</f>
        <v>93.888888888888886</v>
      </c>
      <c r="AT97" s="3">
        <v>351.64</v>
      </c>
      <c r="AU97" s="3">
        <f t="shared" ref="AU97:AU105" si="82">AT97*365</f>
        <v>128348.59999999999</v>
      </c>
      <c r="AV97" s="5">
        <f t="shared" si="66"/>
        <v>1.5407264601498487</v>
      </c>
      <c r="AW97" s="3">
        <f t="shared" ref="AW97:AW105" si="83">AS97/$AS$96</f>
        <v>0.89417989417989419</v>
      </c>
      <c r="AX97" s="9">
        <f t="shared" si="67"/>
        <v>-0.13065843621399179</v>
      </c>
    </row>
    <row r="98" spans="1:50">
      <c r="A98" s="3">
        <v>3</v>
      </c>
      <c r="B98" s="12">
        <f>B97-14.8</f>
        <v>44.400000000000006</v>
      </c>
      <c r="C98" s="12">
        <f t="shared" ref="C98:C104" si="84">C97-14.8</f>
        <v>44.400000000000006</v>
      </c>
      <c r="D98" s="5">
        <f t="shared" si="68"/>
        <v>104.4</v>
      </c>
      <c r="E98" s="3">
        <v>3354.66</v>
      </c>
      <c r="F98" s="3">
        <f t="shared" si="69"/>
        <v>1224450.8999999999</v>
      </c>
      <c r="G98" s="5">
        <f t="shared" si="54"/>
        <v>1.1125017410509976</v>
      </c>
      <c r="H98" s="3">
        <f t="shared" si="55"/>
        <v>0.77910447761194035</v>
      </c>
      <c r="I98" s="9">
        <f t="shared" si="56"/>
        <v>0.22089552238805965</v>
      </c>
      <c r="K98" s="3">
        <v>3</v>
      </c>
      <c r="L98" s="5">
        <f t="shared" ref="L98:L105" si="85">L97-(107/9)</f>
        <v>-3.7777777777777786</v>
      </c>
      <c r="M98" s="5">
        <f t="shared" si="57"/>
        <v>83.222222222222229</v>
      </c>
      <c r="N98" s="3">
        <v>774.84</v>
      </c>
      <c r="O98" s="3">
        <f t="shared" si="70"/>
        <v>282816.60000000003</v>
      </c>
      <c r="P98" s="5">
        <f t="shared" si="71"/>
        <v>0.92227485895207961</v>
      </c>
      <c r="Q98" s="3">
        <f t="shared" si="72"/>
        <v>0.77777777777777779</v>
      </c>
      <c r="R98" s="9">
        <f t="shared" si="58"/>
        <v>1.9532371264095887</v>
      </c>
      <c r="T98" s="3">
        <v>3</v>
      </c>
      <c r="U98" s="5">
        <f t="shared" ref="U98:U105" si="86">U97-3.1311</f>
        <v>326.9178</v>
      </c>
      <c r="V98" s="5">
        <f t="shared" si="73"/>
        <v>21.9178</v>
      </c>
      <c r="W98" s="3">
        <v>1.31</v>
      </c>
      <c r="X98" s="3">
        <f t="shared" si="74"/>
        <v>478.15000000000003</v>
      </c>
      <c r="Y98" s="5">
        <f t="shared" si="59"/>
        <v>1.0564516129032258</v>
      </c>
      <c r="Z98" s="3">
        <f t="shared" si="60"/>
        <v>0.77777856635911979</v>
      </c>
      <c r="AA98" s="9">
        <f t="shared" si="61"/>
        <v>0.22222143364088026</v>
      </c>
      <c r="AB98" s="3"/>
      <c r="AC98" s="3">
        <v>3</v>
      </c>
      <c r="AD98" s="5">
        <f t="shared" ref="AD98:AD105" si="87">AD97-(108/9)</f>
        <v>-19</v>
      </c>
      <c r="AE98" s="9">
        <f t="shared" si="75"/>
        <v>-19</v>
      </c>
      <c r="AF98" s="9">
        <f t="shared" si="76"/>
        <v>-19</v>
      </c>
      <c r="AG98" s="5">
        <f t="shared" si="62"/>
        <v>84</v>
      </c>
      <c r="AH98" s="3">
        <v>228.23</v>
      </c>
      <c r="AI98" s="3">
        <f t="shared" si="77"/>
        <v>83303.95</v>
      </c>
      <c r="AJ98" s="5">
        <f t="shared" si="63"/>
        <v>1</v>
      </c>
      <c r="AK98" s="3">
        <f t="shared" si="64"/>
        <v>0.77777777777777779</v>
      </c>
      <c r="AL98" s="9">
        <f t="shared" si="65"/>
        <v>-0.22222222222222221</v>
      </c>
      <c r="AN98" s="3">
        <v>3</v>
      </c>
      <c r="AO98" s="5">
        <f t="shared" ref="AO98:AO104" si="88">AO97-(108/9)</f>
        <v>-18.111111111111111</v>
      </c>
      <c r="AP98" s="9">
        <f t="shared" si="78"/>
        <v>-18.111111111111111</v>
      </c>
      <c r="AQ98" s="9">
        <f t="shared" si="79"/>
        <v>-18.111111111111111</v>
      </c>
      <c r="AR98" s="9">
        <f t="shared" si="80"/>
        <v>-18.111111111111111</v>
      </c>
      <c r="AS98" s="5">
        <f t="shared" si="81"/>
        <v>81.888888888888886</v>
      </c>
      <c r="AT98" s="3">
        <v>469.8</v>
      </c>
      <c r="AU98" s="3">
        <f t="shared" si="82"/>
        <v>171477</v>
      </c>
      <c r="AV98" s="5">
        <f t="shared" si="66"/>
        <v>2.0584498094027954</v>
      </c>
      <c r="AW98" s="3">
        <f t="shared" si="83"/>
        <v>0.77989417989417986</v>
      </c>
      <c r="AX98" s="9">
        <f t="shared" si="67"/>
        <v>-0.24176954732510292</v>
      </c>
    </row>
    <row r="99" spans="1:50">
      <c r="A99" s="3">
        <v>4</v>
      </c>
      <c r="B99" s="12">
        <f t="shared" ref="B99:B104" si="89">B98-14.8</f>
        <v>29.600000000000005</v>
      </c>
      <c r="C99" s="12">
        <f t="shared" si="84"/>
        <v>29.600000000000005</v>
      </c>
      <c r="D99" s="5">
        <f t="shared" si="68"/>
        <v>89.600000000000009</v>
      </c>
      <c r="E99" s="14">
        <v>3503</v>
      </c>
      <c r="F99" s="3">
        <f t="shared" si="69"/>
        <v>1278595</v>
      </c>
      <c r="G99" s="5">
        <f t="shared" si="54"/>
        <v>1.1616955515317933</v>
      </c>
      <c r="H99" s="3">
        <f t="shared" si="55"/>
        <v>0.66865671641791047</v>
      </c>
      <c r="I99" s="9">
        <f t="shared" si="56"/>
        <v>0.33134328358208948</v>
      </c>
      <c r="K99" s="3">
        <v>4</v>
      </c>
      <c r="L99" s="5">
        <f t="shared" si="85"/>
        <v>-15.666666666666668</v>
      </c>
      <c r="M99" s="5">
        <f t="shared" si="57"/>
        <v>71.333333333333329</v>
      </c>
      <c r="N99" s="14">
        <v>724.64</v>
      </c>
      <c r="O99" s="3">
        <f t="shared" si="70"/>
        <v>264493.59999999998</v>
      </c>
      <c r="P99" s="5">
        <f t="shared" si="71"/>
        <v>0.86252291284785865</v>
      </c>
      <c r="Q99" s="3">
        <f t="shared" si="72"/>
        <v>0.66666666666666663</v>
      </c>
      <c r="R99" s="9">
        <f t="shared" si="58"/>
        <v>1.5313461083510755</v>
      </c>
      <c r="T99" s="3">
        <v>4</v>
      </c>
      <c r="U99" s="5">
        <f t="shared" si="86"/>
        <v>323.7867</v>
      </c>
      <c r="V99" s="5">
        <f t="shared" si="73"/>
        <v>18.786699999999996</v>
      </c>
      <c r="W99" s="14">
        <v>1.35</v>
      </c>
      <c r="X99" s="3">
        <f t="shared" si="74"/>
        <v>492.75000000000006</v>
      </c>
      <c r="Y99" s="5">
        <f t="shared" si="59"/>
        <v>1.088709677419355</v>
      </c>
      <c r="Z99" s="3">
        <f t="shared" si="60"/>
        <v>0.66666784953867964</v>
      </c>
      <c r="AA99" s="9">
        <f t="shared" si="61"/>
        <v>0.33333215046132036</v>
      </c>
      <c r="AB99" s="3"/>
      <c r="AC99" s="3">
        <v>4</v>
      </c>
      <c r="AD99" s="5">
        <f t="shared" si="87"/>
        <v>-31</v>
      </c>
      <c r="AE99" s="9">
        <f t="shared" si="75"/>
        <v>-31</v>
      </c>
      <c r="AF99" s="9">
        <f t="shared" si="76"/>
        <v>-31</v>
      </c>
      <c r="AG99" s="5">
        <f t="shared" si="62"/>
        <v>72</v>
      </c>
      <c r="AH99" s="3">
        <v>228.23</v>
      </c>
      <c r="AI99" s="3">
        <f t="shared" si="77"/>
        <v>83303.95</v>
      </c>
      <c r="AJ99" s="5">
        <f t="shared" si="63"/>
        <v>1</v>
      </c>
      <c r="AK99" s="3">
        <f t="shared" si="64"/>
        <v>0.66666666666666663</v>
      </c>
      <c r="AL99" s="9">
        <f t="shared" si="65"/>
        <v>-0.33333333333333331</v>
      </c>
      <c r="AN99" s="3">
        <v>4</v>
      </c>
      <c r="AO99" s="5">
        <f t="shared" si="88"/>
        <v>-30.111111111111111</v>
      </c>
      <c r="AP99" s="9">
        <f t="shared" si="78"/>
        <v>-30.111111111111111</v>
      </c>
      <c r="AQ99" s="9">
        <f t="shared" si="79"/>
        <v>-30.111111111111111</v>
      </c>
      <c r="AR99" s="9">
        <f t="shared" si="80"/>
        <v>-30.111111111111111</v>
      </c>
      <c r="AS99" s="5">
        <f t="shared" si="81"/>
        <v>69.888888888888886</v>
      </c>
      <c r="AT99" s="3">
        <v>569.52</v>
      </c>
      <c r="AU99" s="3">
        <f t="shared" si="82"/>
        <v>207874.8</v>
      </c>
      <c r="AV99" s="5">
        <f t="shared" si="66"/>
        <v>2.4953774700959559</v>
      </c>
      <c r="AW99" s="3">
        <f t="shared" si="83"/>
        <v>0.66560846560846554</v>
      </c>
      <c r="AX99" s="9">
        <f t="shared" si="67"/>
        <v>-0.35288065843621402</v>
      </c>
    </row>
    <row r="100" spans="1:50">
      <c r="A100" s="3">
        <v>5</v>
      </c>
      <c r="B100" s="12">
        <f t="shared" si="89"/>
        <v>14.800000000000004</v>
      </c>
      <c r="C100" s="12">
        <f t="shared" si="84"/>
        <v>14.800000000000004</v>
      </c>
      <c r="D100" s="5">
        <f t="shared" si="68"/>
        <v>74.800000000000011</v>
      </c>
      <c r="E100" s="14">
        <v>3725.7</v>
      </c>
      <c r="F100" s="3">
        <f t="shared" si="69"/>
        <v>1359880.5</v>
      </c>
      <c r="G100" s="5">
        <f t="shared" si="54"/>
        <v>1.235549276717671</v>
      </c>
      <c r="H100" s="3">
        <f t="shared" si="55"/>
        <v>0.5582089552238807</v>
      </c>
      <c r="I100" s="9">
        <f t="shared" si="56"/>
        <v>0.4417910447761193</v>
      </c>
      <c r="K100" s="3">
        <v>5</v>
      </c>
      <c r="L100" s="5">
        <f t="shared" si="85"/>
        <v>-27.555555555555557</v>
      </c>
      <c r="M100" s="5">
        <f t="shared" si="57"/>
        <v>59.444444444444443</v>
      </c>
      <c r="N100" s="14">
        <v>668.14</v>
      </c>
      <c r="O100" s="3">
        <f t="shared" si="70"/>
        <v>243871.1</v>
      </c>
      <c r="P100" s="5">
        <f t="shared" si="71"/>
        <v>0.79527221653533942</v>
      </c>
      <c r="Q100" s="3">
        <f t="shared" si="72"/>
        <v>0.55555555555555558</v>
      </c>
      <c r="R100" s="9">
        <f t="shared" si="58"/>
        <v>1.1094550902925631</v>
      </c>
      <c r="T100" s="3">
        <v>5</v>
      </c>
      <c r="U100" s="5">
        <f t="shared" si="86"/>
        <v>320.65559999999999</v>
      </c>
      <c r="V100" s="5">
        <f t="shared" si="73"/>
        <v>15.655599999999993</v>
      </c>
      <c r="W100" s="14">
        <v>1.38</v>
      </c>
      <c r="X100" s="3">
        <f t="shared" si="74"/>
        <v>503.7</v>
      </c>
      <c r="Y100" s="5">
        <f t="shared" si="59"/>
        <v>1.1129032258064515</v>
      </c>
      <c r="Z100" s="3">
        <f t="shared" si="60"/>
        <v>0.55555713271823948</v>
      </c>
      <c r="AA100" s="9">
        <f t="shared" si="61"/>
        <v>0.44444286728176052</v>
      </c>
      <c r="AB100" s="3"/>
      <c r="AC100" s="3">
        <v>5</v>
      </c>
      <c r="AD100" s="5">
        <f t="shared" si="87"/>
        <v>-43</v>
      </c>
      <c r="AE100" s="9">
        <f t="shared" si="75"/>
        <v>-43</v>
      </c>
      <c r="AF100" s="9">
        <f t="shared" si="76"/>
        <v>-43</v>
      </c>
      <c r="AG100" s="5">
        <f t="shared" si="62"/>
        <v>60</v>
      </c>
      <c r="AH100" s="3">
        <v>228.23</v>
      </c>
      <c r="AI100" s="3">
        <f t="shared" si="77"/>
        <v>83303.95</v>
      </c>
      <c r="AJ100" s="5">
        <f t="shared" si="63"/>
        <v>1</v>
      </c>
      <c r="AK100" s="3">
        <f t="shared" si="64"/>
        <v>0.55555555555555558</v>
      </c>
      <c r="AL100" s="9">
        <f t="shared" si="65"/>
        <v>-0.44444444444444442</v>
      </c>
      <c r="AN100" s="3">
        <v>5</v>
      </c>
      <c r="AO100" s="5">
        <f t="shared" si="88"/>
        <v>-42.111111111111114</v>
      </c>
      <c r="AP100" s="9">
        <f t="shared" si="78"/>
        <v>-42.111111111111114</v>
      </c>
      <c r="AQ100" s="9">
        <f t="shared" si="79"/>
        <v>-42.111111111111114</v>
      </c>
      <c r="AR100" s="9">
        <f t="shared" si="80"/>
        <v>-42.111111111111114</v>
      </c>
      <c r="AS100" s="5">
        <f t="shared" si="81"/>
        <v>57.888888888888886</v>
      </c>
      <c r="AT100" s="3">
        <v>640.73</v>
      </c>
      <c r="AU100" s="3">
        <f t="shared" si="82"/>
        <v>233866.45</v>
      </c>
      <c r="AV100" s="5">
        <f t="shared" si="66"/>
        <v>2.8073872847566053</v>
      </c>
      <c r="AW100" s="3">
        <f t="shared" si="83"/>
        <v>0.55132275132275133</v>
      </c>
      <c r="AX100" s="9">
        <f t="shared" si="67"/>
        <v>-0.46399176954732513</v>
      </c>
    </row>
    <row r="101" spans="1:50">
      <c r="A101" s="3">
        <v>6</v>
      </c>
      <c r="B101" s="12">
        <f t="shared" si="89"/>
        <v>0</v>
      </c>
      <c r="C101" s="12">
        <f t="shared" si="84"/>
        <v>0</v>
      </c>
      <c r="D101" s="5">
        <f t="shared" si="68"/>
        <v>60</v>
      </c>
      <c r="E101" s="14">
        <v>4039.62</v>
      </c>
      <c r="F101" s="3">
        <f t="shared" si="69"/>
        <v>1474461.3</v>
      </c>
      <c r="G101" s="5">
        <f t="shared" si="54"/>
        <v>1.3396541775275086</v>
      </c>
      <c r="H101" s="3">
        <f t="shared" si="55"/>
        <v>0.44776119402985076</v>
      </c>
      <c r="I101" s="9">
        <f t="shared" si="56"/>
        <v>0.55223880597014929</v>
      </c>
      <c r="K101" s="3">
        <v>6</v>
      </c>
      <c r="L101" s="5">
        <f t="shared" si="85"/>
        <v>-39.444444444444443</v>
      </c>
      <c r="M101" s="5">
        <f t="shared" si="57"/>
        <v>47.555555555555557</v>
      </c>
      <c r="N101" s="14">
        <v>605.91999999999996</v>
      </c>
      <c r="O101" s="3">
        <f t="shared" si="70"/>
        <v>221160.8</v>
      </c>
      <c r="P101" s="5">
        <f t="shared" si="71"/>
        <v>0.72121313114480923</v>
      </c>
      <c r="Q101" s="3">
        <f t="shared" si="72"/>
        <v>0.44444444444444448</v>
      </c>
      <c r="R101" s="9">
        <f t="shared" si="58"/>
        <v>0.68756407223405058</v>
      </c>
      <c r="T101" s="3">
        <v>6</v>
      </c>
      <c r="U101" s="5">
        <f t="shared" si="86"/>
        <v>317.52449999999999</v>
      </c>
      <c r="V101" s="5">
        <f t="shared" si="73"/>
        <v>12.524499999999989</v>
      </c>
      <c r="W101" s="14">
        <v>1.41</v>
      </c>
      <c r="X101" s="3">
        <f t="shared" si="74"/>
        <v>514.65</v>
      </c>
      <c r="Y101" s="5">
        <f t="shared" si="59"/>
        <v>1.1370967741935483</v>
      </c>
      <c r="Z101" s="3">
        <f t="shared" si="60"/>
        <v>0.44444641589779937</v>
      </c>
      <c r="AA101" s="9">
        <f t="shared" si="61"/>
        <v>0.55555358410220068</v>
      </c>
      <c r="AB101" s="3"/>
      <c r="AC101" s="3">
        <v>6</v>
      </c>
      <c r="AD101" s="5">
        <f t="shared" si="87"/>
        <v>-55</v>
      </c>
      <c r="AE101" s="9">
        <f t="shared" si="75"/>
        <v>-55</v>
      </c>
      <c r="AF101" s="9">
        <f t="shared" si="76"/>
        <v>-55</v>
      </c>
      <c r="AG101" s="5">
        <f t="shared" si="62"/>
        <v>48</v>
      </c>
      <c r="AH101" s="3">
        <v>228.23</v>
      </c>
      <c r="AI101" s="3">
        <f t="shared" si="77"/>
        <v>83303.95</v>
      </c>
      <c r="AJ101" s="5">
        <f t="shared" si="63"/>
        <v>1</v>
      </c>
      <c r="AK101" s="3">
        <f t="shared" si="64"/>
        <v>0.44444444444444442</v>
      </c>
      <c r="AL101" s="9">
        <f t="shared" si="65"/>
        <v>-0.55555555555555558</v>
      </c>
      <c r="AN101" s="3">
        <v>6</v>
      </c>
      <c r="AO101" s="5">
        <f t="shared" si="88"/>
        <v>-54.111111111111114</v>
      </c>
      <c r="AP101" s="9">
        <f t="shared" si="78"/>
        <v>-54.111111111111114</v>
      </c>
      <c r="AQ101" s="9">
        <f t="shared" si="79"/>
        <v>-54.111111111111114</v>
      </c>
      <c r="AR101" s="9">
        <f t="shared" si="80"/>
        <v>-54.111111111111114</v>
      </c>
      <c r="AS101" s="5">
        <f t="shared" si="81"/>
        <v>45.888888888888886</v>
      </c>
      <c r="AT101" s="3">
        <v>643.41999999999996</v>
      </c>
      <c r="AU101" s="3">
        <f t="shared" si="82"/>
        <v>234848.3</v>
      </c>
      <c r="AV101" s="5">
        <f t="shared" si="66"/>
        <v>2.8191736406256847</v>
      </c>
      <c r="AW101" s="3">
        <f t="shared" si="83"/>
        <v>0.437037037037037</v>
      </c>
      <c r="AX101" s="9">
        <f t="shared" si="67"/>
        <v>-0.57510288065843629</v>
      </c>
    </row>
    <row r="102" spans="1:50">
      <c r="A102" s="3">
        <v>7</v>
      </c>
      <c r="B102" s="12">
        <f t="shared" si="89"/>
        <v>-14.8</v>
      </c>
      <c r="C102" s="12">
        <f t="shared" si="84"/>
        <v>-14.8</v>
      </c>
      <c r="D102" s="5">
        <f t="shared" si="68"/>
        <v>45.2</v>
      </c>
      <c r="E102" s="14">
        <v>4426.68</v>
      </c>
      <c r="F102" s="3">
        <f t="shared" si="69"/>
        <v>1615738.2000000002</v>
      </c>
      <c r="G102" s="5">
        <f t="shared" si="54"/>
        <v>1.4680144059533997</v>
      </c>
      <c r="H102" s="3">
        <f t="shared" si="55"/>
        <v>0.33731343283582094</v>
      </c>
      <c r="I102" s="9">
        <f t="shared" si="56"/>
        <v>0.66268656716417906</v>
      </c>
      <c r="K102" s="3">
        <v>7</v>
      </c>
      <c r="L102" s="5">
        <f t="shared" si="85"/>
        <v>-51.333333333333329</v>
      </c>
      <c r="M102" s="5">
        <f t="shared" si="57"/>
        <v>35.666666666666671</v>
      </c>
      <c r="N102" s="14">
        <v>536.46</v>
      </c>
      <c r="O102" s="3">
        <f t="shared" si="70"/>
        <v>195807.90000000002</v>
      </c>
      <c r="P102" s="5">
        <f t="shared" si="71"/>
        <v>0.63853643440378993</v>
      </c>
      <c r="Q102" s="3">
        <f t="shared" si="72"/>
        <v>0.33333333333333337</v>
      </c>
      <c r="R102" s="9">
        <f t="shared" si="58"/>
        <v>0.26567305417553805</v>
      </c>
      <c r="T102" s="3">
        <v>7</v>
      </c>
      <c r="U102" s="5">
        <f t="shared" si="86"/>
        <v>314.39339999999999</v>
      </c>
      <c r="V102" s="5">
        <f t="shared" si="73"/>
        <v>9.3933999999999855</v>
      </c>
      <c r="W102" s="14">
        <v>1.46</v>
      </c>
      <c r="X102" s="3">
        <f t="shared" si="74"/>
        <v>532.9</v>
      </c>
      <c r="Y102" s="5">
        <f t="shared" si="59"/>
        <v>1.1774193548387095</v>
      </c>
      <c r="Z102" s="3">
        <f t="shared" si="60"/>
        <v>0.33333569907735922</v>
      </c>
      <c r="AA102" s="9">
        <f t="shared" si="61"/>
        <v>0.66666430092264073</v>
      </c>
      <c r="AB102" s="3"/>
      <c r="AC102" s="3">
        <v>7</v>
      </c>
      <c r="AD102" s="5">
        <f t="shared" si="87"/>
        <v>-67</v>
      </c>
      <c r="AE102" s="9">
        <f t="shared" si="75"/>
        <v>-67</v>
      </c>
      <c r="AF102" s="9">
        <f t="shared" si="76"/>
        <v>-67</v>
      </c>
      <c r="AG102" s="5">
        <f t="shared" si="62"/>
        <v>36</v>
      </c>
      <c r="AH102" s="3">
        <v>228.23</v>
      </c>
      <c r="AI102" s="3">
        <f t="shared" si="77"/>
        <v>83303.95</v>
      </c>
      <c r="AJ102" s="5">
        <f t="shared" si="63"/>
        <v>1</v>
      </c>
      <c r="AK102" s="3">
        <f t="shared" si="64"/>
        <v>0.33333333333333331</v>
      </c>
      <c r="AL102" s="9">
        <f t="shared" si="65"/>
        <v>-0.66666666666666663</v>
      </c>
      <c r="AN102" s="3">
        <v>7</v>
      </c>
      <c r="AO102" s="5">
        <f t="shared" si="88"/>
        <v>-66.111111111111114</v>
      </c>
      <c r="AP102" s="9">
        <f t="shared" si="78"/>
        <v>-66.111111111111114</v>
      </c>
      <c r="AQ102" s="9">
        <f t="shared" si="79"/>
        <v>-66.111111111111114</v>
      </c>
      <c r="AR102" s="9">
        <f t="shared" si="80"/>
        <v>-66.111111111111114</v>
      </c>
      <c r="AS102" s="5">
        <f t="shared" si="81"/>
        <v>33.888888888888886</v>
      </c>
      <c r="AT102" s="3">
        <v>621.53</v>
      </c>
      <c r="AU102" s="3">
        <f t="shared" si="82"/>
        <v>226858.44999999998</v>
      </c>
      <c r="AV102" s="5">
        <f t="shared" si="66"/>
        <v>2.723261622047934</v>
      </c>
      <c r="AW102" s="3">
        <f t="shared" si="83"/>
        <v>0.32275132275132273</v>
      </c>
      <c r="AX102" s="9">
        <f t="shared" si="67"/>
        <v>-0.68621399176954734</v>
      </c>
    </row>
    <row r="103" spans="1:50">
      <c r="A103" s="3">
        <v>8</v>
      </c>
      <c r="B103" s="12">
        <f t="shared" si="89"/>
        <v>-29.6</v>
      </c>
      <c r="C103" s="12">
        <f t="shared" si="84"/>
        <v>-29.6</v>
      </c>
      <c r="D103" s="5">
        <f t="shared" si="68"/>
        <v>30.4</v>
      </c>
      <c r="E103" s="14">
        <v>4757.3100000000004</v>
      </c>
      <c r="F103" s="3">
        <f>E103*365</f>
        <v>1736418.1500000001</v>
      </c>
      <c r="G103" s="5">
        <f t="shared" si="54"/>
        <v>1.577660823367889</v>
      </c>
      <c r="H103" s="3">
        <f t="shared" si="55"/>
        <v>0.22686567164179103</v>
      </c>
      <c r="I103" s="9">
        <f t="shared" si="56"/>
        <v>0.77313432835820894</v>
      </c>
      <c r="K103" s="3">
        <v>8</v>
      </c>
      <c r="L103" s="5">
        <f t="shared" si="85"/>
        <v>-63.222222222222214</v>
      </c>
      <c r="M103" s="5">
        <f t="shared" si="57"/>
        <v>23.777777777777786</v>
      </c>
      <c r="N103" s="14">
        <v>457.51</v>
      </c>
      <c r="O103" s="3">
        <f t="shared" si="70"/>
        <v>166991.15</v>
      </c>
      <c r="P103" s="5">
        <f t="shared" si="71"/>
        <v>0.54456400123788895</v>
      </c>
      <c r="Q103" s="3">
        <f t="shared" si="72"/>
        <v>0.22222222222222229</v>
      </c>
      <c r="R103" s="9">
        <f t="shared" si="58"/>
        <v>0.15621796388297446</v>
      </c>
      <c r="T103" s="3">
        <v>8</v>
      </c>
      <c r="U103" s="5">
        <f t="shared" si="86"/>
        <v>311.26229999999998</v>
      </c>
      <c r="V103" s="5">
        <f t="shared" si="73"/>
        <v>6.262299999999982</v>
      </c>
      <c r="W103" s="14">
        <v>1.49</v>
      </c>
      <c r="X103" s="3">
        <f t="shared" si="74"/>
        <v>543.85</v>
      </c>
      <c r="Y103" s="5">
        <f t="shared" si="59"/>
        <v>1.2016129032258065</v>
      </c>
      <c r="Z103" s="3">
        <f t="shared" si="60"/>
        <v>0.22222498225691911</v>
      </c>
      <c r="AA103" s="9">
        <f t="shared" si="61"/>
        <v>0.77777501774308089</v>
      </c>
      <c r="AB103" s="3"/>
      <c r="AC103" s="3">
        <v>8</v>
      </c>
      <c r="AD103" s="5">
        <f t="shared" si="87"/>
        <v>-79</v>
      </c>
      <c r="AE103" s="9">
        <f t="shared" si="75"/>
        <v>-79</v>
      </c>
      <c r="AF103" s="9">
        <f t="shared" si="76"/>
        <v>-79</v>
      </c>
      <c r="AG103" s="5">
        <f t="shared" si="62"/>
        <v>24</v>
      </c>
      <c r="AH103" s="3">
        <v>228.23</v>
      </c>
      <c r="AI103" s="3">
        <f t="shared" si="77"/>
        <v>83303.95</v>
      </c>
      <c r="AJ103" s="5">
        <f t="shared" si="63"/>
        <v>1</v>
      </c>
      <c r="AK103" s="3">
        <f t="shared" si="64"/>
        <v>0.22222222222222221</v>
      </c>
      <c r="AL103" s="9">
        <f t="shared" si="65"/>
        <v>-0.77777777777777779</v>
      </c>
      <c r="AN103" s="3">
        <v>8</v>
      </c>
      <c r="AO103" s="5">
        <f t="shared" si="88"/>
        <v>-78.111111111111114</v>
      </c>
      <c r="AP103" s="9">
        <f t="shared" si="78"/>
        <v>-78.111111111111114</v>
      </c>
      <c r="AQ103" s="9">
        <f t="shared" si="79"/>
        <v>-78.111111111111114</v>
      </c>
      <c r="AR103" s="9">
        <f t="shared" si="80"/>
        <v>-78.111111111111114</v>
      </c>
      <c r="AS103" s="5">
        <f t="shared" si="81"/>
        <v>21.888888888888886</v>
      </c>
      <c r="AT103" s="3">
        <v>661.29</v>
      </c>
      <c r="AU103" s="3">
        <f t="shared" si="82"/>
        <v>241370.84999999998</v>
      </c>
      <c r="AV103" s="5">
        <f t="shared" si="66"/>
        <v>2.8974718485738071</v>
      </c>
      <c r="AW103" s="3">
        <f t="shared" si="83"/>
        <v>0.20846560846560844</v>
      </c>
      <c r="AX103" s="9">
        <f t="shared" si="67"/>
        <v>-0.7973251028806585</v>
      </c>
    </row>
    <row r="104" spans="1:50">
      <c r="A104" s="3">
        <v>9</v>
      </c>
      <c r="B104" s="12">
        <f t="shared" si="89"/>
        <v>-44.400000000000006</v>
      </c>
      <c r="C104" s="12">
        <f t="shared" si="84"/>
        <v>-44.400000000000006</v>
      </c>
      <c r="D104" s="5">
        <f t="shared" si="68"/>
        <v>15.599999999999994</v>
      </c>
      <c r="E104" s="14">
        <v>4907.28</v>
      </c>
      <c r="F104" s="3">
        <f t="shared" si="69"/>
        <v>1791157.2</v>
      </c>
      <c r="G104" s="5">
        <f t="shared" si="54"/>
        <v>1.6273951887299281</v>
      </c>
      <c r="H104" s="3">
        <f t="shared" si="55"/>
        <v>0.11641791044776115</v>
      </c>
      <c r="I104" s="9">
        <f t="shared" si="56"/>
        <v>0.88358208955223883</v>
      </c>
      <c r="K104" s="3">
        <v>9</v>
      </c>
      <c r="L104" s="5">
        <f t="shared" si="85"/>
        <v>-75.1111111111111</v>
      </c>
      <c r="M104" s="5">
        <f t="shared" si="57"/>
        <v>11.8888888888889</v>
      </c>
      <c r="N104" s="14">
        <v>336.2</v>
      </c>
      <c r="O104" s="3">
        <f t="shared" si="70"/>
        <v>122713</v>
      </c>
      <c r="P104" s="5">
        <f t="shared" si="71"/>
        <v>0.40017140000476115</v>
      </c>
      <c r="Q104" s="3">
        <f t="shared" si="72"/>
        <v>0.11111111111111122</v>
      </c>
      <c r="R104" s="9">
        <f t="shared" si="58"/>
        <v>0.57810898194148697</v>
      </c>
      <c r="T104" s="3">
        <v>9</v>
      </c>
      <c r="U104" s="5">
        <f t="shared" si="86"/>
        <v>308.13119999999998</v>
      </c>
      <c r="V104" s="5">
        <f t="shared" si="73"/>
        <v>3.1311999999999784</v>
      </c>
      <c r="W104" s="14">
        <v>1.52</v>
      </c>
      <c r="X104" s="3">
        <f t="shared" si="74"/>
        <v>554.79999999999995</v>
      </c>
      <c r="Y104" s="5">
        <f t="shared" si="59"/>
        <v>1.225806451612903</v>
      </c>
      <c r="Z104" s="3">
        <f t="shared" si="60"/>
        <v>0.11111426543647898</v>
      </c>
      <c r="AA104" s="9">
        <f t="shared" si="61"/>
        <v>0.88888573456352105</v>
      </c>
      <c r="AB104" s="3"/>
      <c r="AC104" s="3">
        <v>9</v>
      </c>
      <c r="AD104" s="5">
        <f t="shared" si="87"/>
        <v>-91</v>
      </c>
      <c r="AE104" s="9">
        <f t="shared" si="75"/>
        <v>-91</v>
      </c>
      <c r="AF104" s="9">
        <f t="shared" si="76"/>
        <v>-91</v>
      </c>
      <c r="AG104" s="5">
        <f t="shared" si="62"/>
        <v>12</v>
      </c>
      <c r="AH104" s="3">
        <v>228.23</v>
      </c>
      <c r="AI104" s="3">
        <f t="shared" si="77"/>
        <v>83303.95</v>
      </c>
      <c r="AJ104" s="5">
        <f t="shared" si="63"/>
        <v>1</v>
      </c>
      <c r="AK104" s="3">
        <f t="shared" si="64"/>
        <v>0.1111111111111111</v>
      </c>
      <c r="AL104" s="9">
        <f t="shared" si="65"/>
        <v>-0.88888888888888884</v>
      </c>
      <c r="AN104" s="3">
        <v>9</v>
      </c>
      <c r="AO104" s="5">
        <f t="shared" si="88"/>
        <v>-90.111111111111114</v>
      </c>
      <c r="AP104" s="9">
        <f t="shared" si="78"/>
        <v>-90.111111111111114</v>
      </c>
      <c r="AQ104" s="9">
        <f t="shared" si="79"/>
        <v>-90.111111111111114</v>
      </c>
      <c r="AR104" s="9">
        <f t="shared" si="80"/>
        <v>-90.111111111111114</v>
      </c>
      <c r="AS104" s="5">
        <f t="shared" si="81"/>
        <v>9.8888888888888857</v>
      </c>
      <c r="AT104" s="3">
        <v>661.08</v>
      </c>
      <c r="AU104" s="3">
        <f t="shared" si="82"/>
        <v>241294.2</v>
      </c>
      <c r="AV104" s="5">
        <f t="shared" si="66"/>
        <v>2.8965517241379315</v>
      </c>
      <c r="AW104" s="3">
        <f t="shared" si="83"/>
        <v>9.4179894179894155E-2</v>
      </c>
      <c r="AX104" s="9">
        <f t="shared" si="67"/>
        <v>-0.90843621399176955</v>
      </c>
    </row>
    <row r="105" spans="1:50">
      <c r="A105" s="1">
        <v>10</v>
      </c>
      <c r="B105" s="13">
        <v>-60</v>
      </c>
      <c r="C105" s="13">
        <v>-60</v>
      </c>
      <c r="D105" s="6">
        <f t="shared" si="68"/>
        <v>0</v>
      </c>
      <c r="E105" s="1">
        <v>4906.1899999999996</v>
      </c>
      <c r="F105" s="1">
        <f>E105*365</f>
        <v>1790759.3499999999</v>
      </c>
      <c r="G105" s="6">
        <f t="shared" si="54"/>
        <v>1.6270337133798938</v>
      </c>
      <c r="H105" s="1">
        <f t="shared" si="55"/>
        <v>0</v>
      </c>
      <c r="I105" s="6">
        <f t="shared" si="56"/>
        <v>1</v>
      </c>
      <c r="K105" s="1">
        <v>10</v>
      </c>
      <c r="L105" s="6">
        <f t="shared" si="85"/>
        <v>-86.999999999999986</v>
      </c>
      <c r="M105" s="6">
        <f>L105-(-87)</f>
        <v>0</v>
      </c>
      <c r="N105" s="1">
        <v>105.85</v>
      </c>
      <c r="O105" s="1">
        <f t="shared" si="70"/>
        <v>38635.25</v>
      </c>
      <c r="P105" s="5">
        <f t="shared" si="71"/>
        <v>0.12599090627752518</v>
      </c>
      <c r="Q105" s="1">
        <f t="shared" si="72"/>
        <v>0</v>
      </c>
      <c r="R105" s="16">
        <f t="shared" si="58"/>
        <v>1</v>
      </c>
      <c r="T105" s="1">
        <v>10</v>
      </c>
      <c r="U105" s="6">
        <f t="shared" si="86"/>
        <v>305.00009999999997</v>
      </c>
      <c r="V105" s="6">
        <f>U105-305</f>
        <v>9.9999999974897946E-5</v>
      </c>
      <c r="W105" s="1">
        <v>1.55</v>
      </c>
      <c r="X105" s="1">
        <f t="shared" si="74"/>
        <v>565.75</v>
      </c>
      <c r="Y105" s="6">
        <f t="shared" si="59"/>
        <v>1.25</v>
      </c>
      <c r="Z105" s="1">
        <v>0</v>
      </c>
      <c r="AA105" s="16">
        <f t="shared" si="61"/>
        <v>0.99999645138396109</v>
      </c>
      <c r="AB105" s="3"/>
      <c r="AC105" s="1">
        <v>10</v>
      </c>
      <c r="AD105" s="6">
        <f t="shared" si="87"/>
        <v>-103</v>
      </c>
      <c r="AE105" s="6">
        <f t="shared" si="75"/>
        <v>-103</v>
      </c>
      <c r="AF105" s="6">
        <f t="shared" si="76"/>
        <v>-103</v>
      </c>
      <c r="AG105" s="6">
        <f>AD105-$AD$105</f>
        <v>0</v>
      </c>
      <c r="AH105" s="1">
        <v>228.23</v>
      </c>
      <c r="AI105" s="1">
        <f t="shared" si="77"/>
        <v>83303.95</v>
      </c>
      <c r="AJ105" s="6">
        <f t="shared" si="63"/>
        <v>1</v>
      </c>
      <c r="AK105" s="1">
        <f t="shared" si="64"/>
        <v>0</v>
      </c>
      <c r="AL105" s="6">
        <f t="shared" si="65"/>
        <v>-1</v>
      </c>
      <c r="AN105" s="1">
        <v>10</v>
      </c>
      <c r="AO105" s="6">
        <v>-100</v>
      </c>
      <c r="AP105" s="6">
        <f t="shared" si="78"/>
        <v>-100</v>
      </c>
      <c r="AQ105" s="6">
        <f t="shared" si="79"/>
        <v>-100</v>
      </c>
      <c r="AR105" s="6">
        <f t="shared" si="80"/>
        <v>-100</v>
      </c>
      <c r="AS105" s="6">
        <f t="shared" si="81"/>
        <v>0</v>
      </c>
      <c r="AT105" s="1">
        <v>584.53</v>
      </c>
      <c r="AU105" s="1">
        <f t="shared" si="82"/>
        <v>213353.44999999998</v>
      </c>
      <c r="AV105" s="6">
        <f t="shared" si="66"/>
        <v>2.5611444595364325</v>
      </c>
      <c r="AW105" s="1">
        <f t="shared" si="83"/>
        <v>0</v>
      </c>
      <c r="AX105" s="6">
        <f t="shared" si="67"/>
        <v>-1</v>
      </c>
    </row>
    <row r="106" spans="1:50">
      <c r="E106" s="22" t="s">
        <v>24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24" spans="2:47">
      <c r="AN124" t="s">
        <v>53</v>
      </c>
    </row>
    <row r="125" spans="2:47">
      <c r="AN125" s="1" t="s">
        <v>0</v>
      </c>
      <c r="AO125" s="1" t="s">
        <v>49</v>
      </c>
      <c r="AP125" s="1" t="s">
        <v>1</v>
      </c>
      <c r="AQ125" s="1" t="s">
        <v>16</v>
      </c>
      <c r="AR125" s="1" t="s">
        <v>4</v>
      </c>
      <c r="AS125" s="1" t="s">
        <v>7</v>
      </c>
      <c r="AT125" s="1" t="s">
        <v>5</v>
      </c>
      <c r="AU125" s="1"/>
    </row>
    <row r="126" spans="2:47">
      <c r="B126">
        <v>1</v>
      </c>
      <c r="D126" s="3">
        <v>1</v>
      </c>
      <c r="H126" t="s">
        <v>40</v>
      </c>
      <c r="AN126">
        <v>1</v>
      </c>
      <c r="AO126">
        <v>59</v>
      </c>
      <c r="AP126">
        <v>3785.77</v>
      </c>
      <c r="AQ126">
        <v>1381806.05</v>
      </c>
      <c r="AR126">
        <v>1</v>
      </c>
      <c r="AS126">
        <v>1</v>
      </c>
      <c r="AT126">
        <v>0</v>
      </c>
    </row>
    <row r="127" spans="2:47">
      <c r="B127">
        <v>0.88888894117647077</v>
      </c>
      <c r="D127">
        <v>1</v>
      </c>
      <c r="E127" t="s">
        <v>31</v>
      </c>
      <c r="AN127">
        <v>2</v>
      </c>
      <c r="AO127">
        <v>57.666666666666664</v>
      </c>
      <c r="AP127">
        <v>3841.99</v>
      </c>
      <c r="AQ127">
        <v>1402326.3499999999</v>
      </c>
      <c r="AR127">
        <v>1.014850347485452</v>
      </c>
      <c r="AS127">
        <v>0.88888928317955984</v>
      </c>
      <c r="AT127">
        <v>0.11111071682044013</v>
      </c>
    </row>
    <row r="128" spans="2:47">
      <c r="B128">
        <v>0.77777788235294154</v>
      </c>
      <c r="D128" s="3">
        <v>1</v>
      </c>
      <c r="AN128">
        <v>3</v>
      </c>
      <c r="AO128">
        <v>56.333333333333329</v>
      </c>
      <c r="AP128">
        <v>3895.32</v>
      </c>
      <c r="AQ128">
        <v>1421791.8</v>
      </c>
      <c r="AR128">
        <v>1.0289373099792116</v>
      </c>
      <c r="AS128">
        <v>0.77777856635911979</v>
      </c>
      <c r="AT128">
        <v>0.22222143364088026</v>
      </c>
    </row>
    <row r="129" spans="2:50">
      <c r="B129">
        <v>0.66666682352941231</v>
      </c>
      <c r="D129" s="3">
        <v>1.125</v>
      </c>
      <c r="AN129">
        <v>4</v>
      </c>
      <c r="AO129">
        <v>54.999999999999993</v>
      </c>
      <c r="AP129">
        <v>3955.35</v>
      </c>
      <c r="AQ129">
        <v>1443702.75</v>
      </c>
      <c r="AR129">
        <v>1.0447940577478294</v>
      </c>
      <c r="AS129">
        <v>0.66666784953867964</v>
      </c>
      <c r="AT129">
        <v>0.33333215046132036</v>
      </c>
    </row>
    <row r="130" spans="2:50">
      <c r="B130">
        <v>0.55555576470588297</v>
      </c>
      <c r="D130" s="3">
        <v>1.25</v>
      </c>
      <c r="G130" t="s">
        <v>45</v>
      </c>
      <c r="H130" t="s">
        <v>46</v>
      </c>
      <c r="I130" t="s">
        <v>47</v>
      </c>
      <c r="AN130">
        <v>5</v>
      </c>
      <c r="AO130">
        <v>53.666666666666657</v>
      </c>
      <c r="AP130">
        <v>4011.23</v>
      </c>
      <c r="AQ130">
        <v>1464098.95</v>
      </c>
      <c r="AR130">
        <v>1.0595545952342587</v>
      </c>
      <c r="AS130">
        <v>0.55555713271823948</v>
      </c>
      <c r="AT130">
        <v>0.44444286728176052</v>
      </c>
    </row>
    <row r="131" spans="2:50">
      <c r="B131">
        <v>0.44444470588235374</v>
      </c>
      <c r="D131" s="3">
        <v>1.25</v>
      </c>
      <c r="F131">
        <v>0</v>
      </c>
      <c r="G131">
        <f>-0.4899*F131+1.4947</f>
        <v>1.4946999999999999</v>
      </c>
      <c r="H131">
        <f>-0.881*F131+1.9316</f>
        <v>1.9316</v>
      </c>
      <c r="I131">
        <f>-0.1686*F131+1.1508</f>
        <v>1.1508</v>
      </c>
      <c r="AN131">
        <v>6</v>
      </c>
      <c r="AO131">
        <v>52.333333333333321</v>
      </c>
      <c r="AP131">
        <v>4070.44</v>
      </c>
      <c r="AQ131">
        <v>1485710.6</v>
      </c>
      <c r="AR131">
        <v>1.0751947424169985</v>
      </c>
      <c r="AS131">
        <v>0.44444641589779937</v>
      </c>
      <c r="AT131">
        <v>0.55555358410220068</v>
      </c>
    </row>
    <row r="132" spans="2:50">
      <c r="B132">
        <v>0.33333364705882451</v>
      </c>
      <c r="D132" s="3">
        <v>1.375</v>
      </c>
      <c r="F132">
        <v>0.1</v>
      </c>
      <c r="G132">
        <f t="shared" ref="G132:G140" si="90">-0.4899*F132+1.4947</f>
        <v>1.4457099999999998</v>
      </c>
      <c r="H132">
        <f t="shared" ref="H132:H140" si="91">-0.881*F132+1.9316</f>
        <v>1.8434999999999999</v>
      </c>
      <c r="I132">
        <f t="shared" ref="I132:I140" si="92">-0.1686*F132+1.1508</f>
        <v>1.1339399999999999</v>
      </c>
      <c r="AN132">
        <v>7</v>
      </c>
      <c r="AO132">
        <v>50.999999999999986</v>
      </c>
      <c r="AP132">
        <v>4127.3</v>
      </c>
      <c r="AQ132">
        <v>1506464.5</v>
      </c>
      <c r="AR132">
        <v>1.0902141440182578</v>
      </c>
      <c r="AS132">
        <v>0.33333569907735922</v>
      </c>
      <c r="AT132">
        <v>0.66666430092264073</v>
      </c>
    </row>
    <row r="133" spans="2:50">
      <c r="B133">
        <v>0.22222258823529528</v>
      </c>
      <c r="D133" s="3">
        <v>1.375</v>
      </c>
      <c r="F133">
        <v>0.2</v>
      </c>
      <c r="G133">
        <f t="shared" si="90"/>
        <v>1.39672</v>
      </c>
      <c r="H133">
        <f t="shared" si="91"/>
        <v>1.7553999999999998</v>
      </c>
      <c r="I133">
        <f t="shared" si="92"/>
        <v>1.1170800000000001</v>
      </c>
      <c r="AN133">
        <v>8</v>
      </c>
      <c r="AO133">
        <v>49.66666666666665</v>
      </c>
      <c r="AP133">
        <v>4287.22</v>
      </c>
      <c r="AQ133">
        <v>1564835.3</v>
      </c>
      <c r="AR133">
        <v>1.13245654120562</v>
      </c>
      <c r="AS133">
        <v>0.22222498225691911</v>
      </c>
      <c r="AT133">
        <v>0.77777501774308089</v>
      </c>
    </row>
    <row r="134" spans="2:50">
      <c r="B134">
        <v>0.11111152941176602</v>
      </c>
      <c r="D134" s="3">
        <v>1.5</v>
      </c>
      <c r="F134">
        <v>0.3</v>
      </c>
      <c r="G134">
        <f t="shared" si="90"/>
        <v>1.3477299999999999</v>
      </c>
      <c r="H134">
        <f t="shared" si="91"/>
        <v>1.6673</v>
      </c>
      <c r="I134">
        <f t="shared" si="92"/>
        <v>1.10022</v>
      </c>
      <c r="AN134">
        <v>9</v>
      </c>
      <c r="AO134">
        <v>48.333333333333314</v>
      </c>
      <c r="AP134">
        <v>4193.09</v>
      </c>
      <c r="AQ134">
        <v>1530477.85</v>
      </c>
      <c r="AR134">
        <v>1.1075923788291417</v>
      </c>
      <c r="AS134">
        <v>0.11111426543647898</v>
      </c>
      <c r="AT134">
        <v>0.88888573456352105</v>
      </c>
    </row>
    <row r="135" spans="2:50">
      <c r="B135">
        <v>0</v>
      </c>
      <c r="D135" s="1">
        <v>1.5</v>
      </c>
      <c r="F135">
        <v>0.4</v>
      </c>
      <c r="G135">
        <f t="shared" si="90"/>
        <v>1.29874</v>
      </c>
      <c r="H135">
        <f t="shared" si="91"/>
        <v>1.5791999999999999</v>
      </c>
      <c r="I135">
        <f t="shared" si="92"/>
        <v>1.0833600000000001</v>
      </c>
      <c r="AN135" s="1">
        <v>10</v>
      </c>
      <c r="AO135" s="1">
        <v>46.999999999999979</v>
      </c>
      <c r="AP135" s="1">
        <v>4199.92</v>
      </c>
      <c r="AQ135" s="1">
        <v>1532970.8</v>
      </c>
      <c r="AR135" s="1">
        <v>1.1093965032212734</v>
      </c>
      <c r="AS135" s="1">
        <v>0</v>
      </c>
      <c r="AT135" s="1">
        <v>0.99999645138396109</v>
      </c>
      <c r="AU135" s="1"/>
    </row>
    <row r="136" spans="2:50">
      <c r="B136">
        <v>1</v>
      </c>
      <c r="D136">
        <v>1</v>
      </c>
      <c r="E136" t="s">
        <v>32</v>
      </c>
      <c r="F136">
        <v>0.5</v>
      </c>
      <c r="G136">
        <f t="shared" si="90"/>
        <v>1.2497499999999999</v>
      </c>
      <c r="H136">
        <f t="shared" si="91"/>
        <v>1.4910999999999999</v>
      </c>
      <c r="I136">
        <f t="shared" si="92"/>
        <v>1.0665</v>
      </c>
    </row>
    <row r="137" spans="2:50">
      <c r="B137">
        <v>0.88888894117647077</v>
      </c>
      <c r="D137">
        <v>1.0819672131147542</v>
      </c>
      <c r="F137">
        <v>0.6</v>
      </c>
      <c r="G137">
        <f t="shared" si="90"/>
        <v>1.2007599999999998</v>
      </c>
      <c r="H137">
        <f t="shared" si="91"/>
        <v>1.403</v>
      </c>
      <c r="I137">
        <f t="shared" si="92"/>
        <v>1.0496400000000001</v>
      </c>
    </row>
    <row r="138" spans="2:50">
      <c r="B138">
        <v>0.77777788235294154</v>
      </c>
      <c r="D138">
        <v>1.1147540983606559</v>
      </c>
      <c r="F138">
        <v>0.7</v>
      </c>
      <c r="G138">
        <f t="shared" si="90"/>
        <v>1.15177</v>
      </c>
      <c r="H138">
        <f t="shared" si="91"/>
        <v>1.3149000000000002</v>
      </c>
      <c r="I138">
        <f t="shared" si="92"/>
        <v>1.03278</v>
      </c>
    </row>
    <row r="139" spans="2:50">
      <c r="B139">
        <v>0.66666682352941231</v>
      </c>
      <c r="D139">
        <v>1.1147540983606559</v>
      </c>
      <c r="F139">
        <v>0.8</v>
      </c>
      <c r="G139">
        <f t="shared" si="90"/>
        <v>1.1027799999999999</v>
      </c>
      <c r="H139">
        <f t="shared" si="91"/>
        <v>1.2267999999999999</v>
      </c>
      <c r="I139">
        <f t="shared" si="92"/>
        <v>1.0159199999999999</v>
      </c>
      <c r="AN139" t="s">
        <v>54</v>
      </c>
    </row>
    <row r="140" spans="2:50">
      <c r="B140">
        <v>0.55555576470588297</v>
      </c>
      <c r="D140">
        <v>1.2295081967213115</v>
      </c>
      <c r="F140">
        <v>0.9</v>
      </c>
      <c r="G140">
        <f t="shared" si="90"/>
        <v>1.0537899999999998</v>
      </c>
      <c r="H140">
        <f t="shared" si="91"/>
        <v>1.1387</v>
      </c>
      <c r="I140">
        <f t="shared" si="92"/>
        <v>0.99906000000000006</v>
      </c>
      <c r="AN140" s="1" t="s">
        <v>0</v>
      </c>
      <c r="AO140" s="1" t="s">
        <v>49</v>
      </c>
      <c r="AP140" s="1" t="s">
        <v>50</v>
      </c>
      <c r="AQ140" s="1" t="s">
        <v>51</v>
      </c>
      <c r="AR140" s="1" t="s">
        <v>52</v>
      </c>
      <c r="AS140" s="1" t="s">
        <v>1</v>
      </c>
      <c r="AT140" s="1" t="s">
        <v>16</v>
      </c>
      <c r="AU140" s="1" t="s">
        <v>4</v>
      </c>
      <c r="AV140" s="1" t="s">
        <v>7</v>
      </c>
      <c r="AW140" s="1" t="s">
        <v>5</v>
      </c>
      <c r="AX140" s="1"/>
    </row>
    <row r="141" spans="2:50">
      <c r="B141">
        <v>0.44444470588235374</v>
      </c>
      <c r="D141">
        <v>1.2295081967213115</v>
      </c>
      <c r="F141">
        <v>1</v>
      </c>
      <c r="G141">
        <v>1</v>
      </c>
      <c r="H141">
        <v>1</v>
      </c>
      <c r="I141">
        <v>1</v>
      </c>
      <c r="AN141">
        <v>1</v>
      </c>
      <c r="AO141">
        <v>167</v>
      </c>
      <c r="AP141">
        <v>220</v>
      </c>
      <c r="AQ141">
        <v>112.99999999999997</v>
      </c>
      <c r="AR141">
        <v>281</v>
      </c>
      <c r="AS141">
        <v>454.56</v>
      </c>
      <c r="AT141">
        <v>165914.4</v>
      </c>
      <c r="AU141">
        <v>1</v>
      </c>
      <c r="AV141">
        <v>1</v>
      </c>
      <c r="AW141">
        <v>0</v>
      </c>
    </row>
    <row r="142" spans="2:50">
      <c r="B142">
        <v>0.33333364705882451</v>
      </c>
      <c r="D142">
        <v>1.2459016393442621</v>
      </c>
      <c r="AN142">
        <v>2</v>
      </c>
      <c r="AO142">
        <v>154.44444444444446</v>
      </c>
      <c r="AP142">
        <v>188.77777777777777</v>
      </c>
      <c r="AQ142">
        <v>100.44444444444443</v>
      </c>
      <c r="AR142">
        <v>249.7777777777778</v>
      </c>
      <c r="AS142">
        <v>649.48</v>
      </c>
      <c r="AT142">
        <v>237060.2</v>
      </c>
      <c r="AU142">
        <v>1.4288102780711018</v>
      </c>
      <c r="AV142">
        <v>0.88888928317955984</v>
      </c>
      <c r="AW142">
        <v>0.11111071682044013</v>
      </c>
    </row>
    <row r="143" spans="2:50">
      <c r="B143">
        <v>0.22222258823529528</v>
      </c>
      <c r="D143">
        <v>1.2950819672131149</v>
      </c>
      <c r="F143">
        <f>H131-G131</f>
        <v>0.43690000000000007</v>
      </c>
      <c r="G143">
        <f>G131-I131</f>
        <v>0.34389999999999987</v>
      </c>
      <c r="H143">
        <v>0</v>
      </c>
      <c r="AN143">
        <v>3</v>
      </c>
      <c r="AO143">
        <v>141.88888888888891</v>
      </c>
      <c r="AP143">
        <v>157.55555555555554</v>
      </c>
      <c r="AQ143">
        <v>87.888888888888886</v>
      </c>
      <c r="AR143">
        <v>218.55555555555557</v>
      </c>
      <c r="AS143">
        <v>771.86</v>
      </c>
      <c r="AT143">
        <v>281728.90000000002</v>
      </c>
      <c r="AU143">
        <v>1.6980376627947908</v>
      </c>
      <c r="AV143">
        <v>0.77777856635911979</v>
      </c>
      <c r="AW143">
        <v>0.22222143364088026</v>
      </c>
    </row>
    <row r="144" spans="2:50">
      <c r="B144">
        <v>0.11111152941176602</v>
      </c>
      <c r="D144">
        <v>1.3114754098360655</v>
      </c>
      <c r="F144">
        <f t="shared" ref="F144:F151" si="93">H132-G132</f>
        <v>0.39779000000000009</v>
      </c>
      <c r="G144">
        <f t="shared" ref="G144:G153" si="94">G132-I132</f>
        <v>0.31176999999999988</v>
      </c>
      <c r="H144">
        <v>0.1</v>
      </c>
      <c r="AN144">
        <v>4</v>
      </c>
      <c r="AO144">
        <v>129.33333333333337</v>
      </c>
      <c r="AP144">
        <v>126.33333333333331</v>
      </c>
      <c r="AQ144">
        <v>75.333333333333343</v>
      </c>
      <c r="AR144">
        <v>187.33333333333334</v>
      </c>
      <c r="AS144">
        <v>767.58</v>
      </c>
      <c r="AT144">
        <v>280166.7</v>
      </c>
      <c r="AU144">
        <v>1.6886219640971489</v>
      </c>
      <c r="AV144">
        <v>0.66666784953867964</v>
      </c>
      <c r="AW144">
        <v>0.33333215046132036</v>
      </c>
    </row>
    <row r="145" spans="2:50">
      <c r="B145">
        <v>0</v>
      </c>
      <c r="D145" s="1">
        <v>1.4262295081967213</v>
      </c>
      <c r="F145">
        <f t="shared" si="93"/>
        <v>0.35867999999999989</v>
      </c>
      <c r="G145">
        <f t="shared" si="94"/>
        <v>0.27963999999999989</v>
      </c>
      <c r="H145">
        <v>0.2</v>
      </c>
      <c r="AN145">
        <v>5</v>
      </c>
      <c r="AO145">
        <v>116.77777777777781</v>
      </c>
      <c r="AP145">
        <v>95.111111111111086</v>
      </c>
      <c r="AQ145">
        <v>62.777777777777786</v>
      </c>
      <c r="AR145">
        <v>156.11111111111111</v>
      </c>
      <c r="AS145">
        <v>745.93</v>
      </c>
      <c r="AT145">
        <v>272264.44999999995</v>
      </c>
      <c r="AU145">
        <v>1.6409934882083772</v>
      </c>
      <c r="AV145">
        <v>0.55555713271823948</v>
      </c>
      <c r="AW145">
        <v>0.44444286728176052</v>
      </c>
    </row>
    <row r="146" spans="2:50">
      <c r="B146">
        <v>1</v>
      </c>
      <c r="D146">
        <v>1</v>
      </c>
      <c r="E146" t="s">
        <v>33</v>
      </c>
      <c r="F146">
        <f t="shared" si="93"/>
        <v>0.31957000000000013</v>
      </c>
      <c r="G146">
        <f t="shared" si="94"/>
        <v>0.2475099999999999</v>
      </c>
      <c r="H146">
        <v>0.3</v>
      </c>
      <c r="AN146">
        <v>6</v>
      </c>
      <c r="AO146">
        <v>104.22222222222226</v>
      </c>
      <c r="AP146">
        <v>63.888888888888864</v>
      </c>
      <c r="AQ146">
        <v>50.222222222222229</v>
      </c>
      <c r="AR146">
        <v>124.88888888888889</v>
      </c>
      <c r="AS146">
        <v>708.13</v>
      </c>
      <c r="AT146">
        <v>258467.45</v>
      </c>
      <c r="AU146">
        <v>1.5578361492432244</v>
      </c>
      <c r="AV146">
        <v>0.44444641589779937</v>
      </c>
      <c r="AW146">
        <v>0.55555358410220068</v>
      </c>
    </row>
    <row r="147" spans="2:50">
      <c r="B147">
        <v>0.88888894117647077</v>
      </c>
      <c r="D147">
        <v>1.1089928057553955</v>
      </c>
      <c r="F147">
        <f t="shared" si="93"/>
        <v>0.28045999999999993</v>
      </c>
      <c r="G147">
        <f t="shared" si="94"/>
        <v>0.2153799999999999</v>
      </c>
      <c r="H147">
        <v>0.4</v>
      </c>
      <c r="AN147">
        <v>7</v>
      </c>
      <c r="AO147">
        <v>91.6666666666667</v>
      </c>
      <c r="AP147">
        <v>32.666666666666643</v>
      </c>
      <c r="AQ147">
        <v>37.666666666666671</v>
      </c>
      <c r="AR147">
        <v>93.666666666666657</v>
      </c>
      <c r="AS147">
        <v>643.12</v>
      </c>
      <c r="AT147">
        <v>234738.8</v>
      </c>
      <c r="AU147">
        <v>1.4148187258007743</v>
      </c>
      <c r="AV147">
        <v>0.33333569907735922</v>
      </c>
      <c r="AW147">
        <v>0.66666430092264073</v>
      </c>
    </row>
    <row r="148" spans="2:50">
      <c r="B148">
        <v>0.77777788235294154</v>
      </c>
      <c r="D148">
        <v>1.2359712230215827</v>
      </c>
      <c r="F148">
        <f t="shared" si="93"/>
        <v>0.24134999999999995</v>
      </c>
      <c r="G148">
        <f t="shared" si="94"/>
        <v>0.18324999999999991</v>
      </c>
      <c r="H148">
        <v>0.5</v>
      </c>
      <c r="AN148">
        <v>8</v>
      </c>
      <c r="AO148">
        <v>79.111111111111143</v>
      </c>
      <c r="AP148">
        <v>1.4444444444444215</v>
      </c>
      <c r="AQ148">
        <v>25.111111111111114</v>
      </c>
      <c r="AR148">
        <v>62.444444444444443</v>
      </c>
      <c r="AS148">
        <v>549.87</v>
      </c>
      <c r="AT148">
        <v>200702.55</v>
      </c>
      <c r="AU148">
        <v>1.2096752903907075</v>
      </c>
      <c r="AV148">
        <v>0.22222498225691911</v>
      </c>
      <c r="AW148">
        <v>0.77777501774308089</v>
      </c>
    </row>
    <row r="149" spans="2:50">
      <c r="B149">
        <v>0.66666682352941231</v>
      </c>
      <c r="D149">
        <v>1.3658273381294963</v>
      </c>
      <c r="F149">
        <f t="shared" si="93"/>
        <v>0.2022400000000002</v>
      </c>
      <c r="G149">
        <f t="shared" si="94"/>
        <v>0.1511199999999997</v>
      </c>
      <c r="H149">
        <v>0.6</v>
      </c>
      <c r="AN149">
        <v>9</v>
      </c>
      <c r="AO149">
        <v>66.555555555555586</v>
      </c>
      <c r="AP149">
        <v>-29.7777777777778</v>
      </c>
      <c r="AQ149">
        <v>12.555555555555557</v>
      </c>
      <c r="AR149">
        <v>31.222222222222221</v>
      </c>
      <c r="AS149">
        <v>418.62</v>
      </c>
      <c r="AT149">
        <v>152796.29999999999</v>
      </c>
      <c r="AU149">
        <v>0.9209345300950369</v>
      </c>
      <c r="AV149">
        <v>0.11111426543647898</v>
      </c>
      <c r="AW149">
        <v>0.88888573456352105</v>
      </c>
    </row>
    <row r="150" spans="2:50">
      <c r="B150">
        <v>0.55555576470588297</v>
      </c>
      <c r="D150">
        <v>1.4579136690647483</v>
      </c>
      <c r="F150">
        <f t="shared" si="93"/>
        <v>0.16313000000000022</v>
      </c>
      <c r="G150">
        <f t="shared" si="94"/>
        <v>0.11898999999999993</v>
      </c>
      <c r="H150">
        <v>0.7</v>
      </c>
      <c r="AN150" s="1">
        <v>10</v>
      </c>
      <c r="AO150" s="1">
        <v>54.000000000000028</v>
      </c>
      <c r="AP150" s="1">
        <v>-61.000000000000021</v>
      </c>
      <c r="AQ150" s="1">
        <v>0</v>
      </c>
      <c r="AR150" s="1">
        <v>0</v>
      </c>
      <c r="AS150" s="1">
        <v>228.99</v>
      </c>
      <c r="AT150" s="1">
        <v>83581.350000000006</v>
      </c>
      <c r="AU150" s="1">
        <v>0.50376187961985219</v>
      </c>
      <c r="AV150" s="1">
        <v>0</v>
      </c>
      <c r="AW150" s="1">
        <v>0.99999645138396109</v>
      </c>
      <c r="AX150" s="1"/>
    </row>
    <row r="151" spans="2:50">
      <c r="B151">
        <v>0.44444470588235374</v>
      </c>
      <c r="D151">
        <v>1.5964028776978418</v>
      </c>
      <c r="F151">
        <f t="shared" si="93"/>
        <v>0.12402000000000002</v>
      </c>
      <c r="G151">
        <f t="shared" si="94"/>
        <v>8.6859999999999937E-2</v>
      </c>
      <c r="H151">
        <v>0.8</v>
      </c>
    </row>
    <row r="152" spans="2:50">
      <c r="B152">
        <v>0.33333364705882451</v>
      </c>
      <c r="D152">
        <v>1.7050359712230216</v>
      </c>
      <c r="F152">
        <f>H140-G140</f>
        <v>8.4910000000000263E-2</v>
      </c>
      <c r="G152">
        <f t="shared" si="94"/>
        <v>5.4729999999999723E-2</v>
      </c>
      <c r="H152">
        <v>0.9</v>
      </c>
    </row>
    <row r="153" spans="2:50">
      <c r="B153">
        <v>0.22222258823529528</v>
      </c>
      <c r="D153">
        <v>1.8546762589928059</v>
      </c>
      <c r="F153">
        <f>H141-G141</f>
        <v>0</v>
      </c>
      <c r="G153">
        <f t="shared" si="94"/>
        <v>0</v>
      </c>
      <c r="H153">
        <v>1</v>
      </c>
    </row>
    <row r="154" spans="2:50">
      <c r="B154">
        <v>0.11111152941176602</v>
      </c>
      <c r="D154">
        <v>1.8079136690647479</v>
      </c>
    </row>
    <row r="155" spans="2:50">
      <c r="B155">
        <v>0</v>
      </c>
      <c r="D155" s="1">
        <v>1.7787769784172662</v>
      </c>
    </row>
    <row r="156" spans="2:50">
      <c r="B156">
        <v>1</v>
      </c>
      <c r="D156">
        <v>1</v>
      </c>
      <c r="E156" t="s">
        <v>34</v>
      </c>
    </row>
    <row r="157" spans="2:50">
      <c r="B157">
        <v>0.88888894117647077</v>
      </c>
      <c r="D157">
        <v>1.0576003824091778</v>
      </c>
      <c r="H157">
        <f>AVERAGE(1.4947,1.1508)</f>
        <v>1.3227500000000001</v>
      </c>
    </row>
    <row r="158" spans="2:50">
      <c r="B158">
        <v>0.77777788235294154</v>
      </c>
      <c r="D158">
        <v>1.1058453974323956</v>
      </c>
    </row>
    <row r="159" spans="2:50">
      <c r="B159">
        <v>0.66666682352941231</v>
      </c>
      <c r="D159">
        <v>1.1641286533733952</v>
      </c>
    </row>
    <row r="160" spans="2:50">
      <c r="B160">
        <v>0.55555576470588297</v>
      </c>
      <c r="D160">
        <v>1.2198511335700628</v>
      </c>
    </row>
    <row r="161" spans="2:5">
      <c r="B161">
        <v>0.44444470588235374</v>
      </c>
      <c r="D161">
        <v>1.2694960393335155</v>
      </c>
    </row>
    <row r="162" spans="2:5">
      <c r="B162">
        <v>0.33333364705882451</v>
      </c>
      <c r="D162">
        <v>1.3225553127560776</v>
      </c>
    </row>
    <row r="163" spans="2:5">
      <c r="B163">
        <v>0.22222258823529528</v>
      </c>
      <c r="D163">
        <v>1.3722685058727127</v>
      </c>
    </row>
    <row r="164" spans="2:5">
      <c r="B164">
        <v>0.11111152941176602</v>
      </c>
      <c r="D164">
        <v>1.4315077847582627</v>
      </c>
    </row>
    <row r="165" spans="2:5">
      <c r="B165">
        <v>0</v>
      </c>
      <c r="D165" s="1">
        <v>1.4954588910133844</v>
      </c>
    </row>
    <row r="166" spans="2:5">
      <c r="B166">
        <v>1</v>
      </c>
      <c r="D166">
        <v>1</v>
      </c>
      <c r="E166" t="s">
        <v>35</v>
      </c>
    </row>
    <row r="167" spans="2:5">
      <c r="B167">
        <v>0.88888894117647077</v>
      </c>
      <c r="D167">
        <v>1.0221475675003111</v>
      </c>
    </row>
    <row r="168" spans="2:5">
      <c r="B168">
        <v>0.77777788235294154</v>
      </c>
      <c r="D168">
        <v>1.1067562523329599</v>
      </c>
    </row>
    <row r="169" spans="2:5">
      <c r="B169">
        <v>0.66666682352941231</v>
      </c>
      <c r="D169">
        <v>1.0747791464476792</v>
      </c>
    </row>
    <row r="170" spans="2:5">
      <c r="B170">
        <v>0.55555576470588297</v>
      </c>
      <c r="D170">
        <v>1.0878437227821325</v>
      </c>
    </row>
    <row r="171" spans="2:5">
      <c r="B171">
        <v>0.44444470588235374</v>
      </c>
      <c r="D171">
        <v>1.1974617394550204</v>
      </c>
    </row>
    <row r="172" spans="2:5">
      <c r="B172">
        <v>0.33333364705882451</v>
      </c>
      <c r="D172">
        <v>1.1809132760980465</v>
      </c>
    </row>
    <row r="173" spans="2:5">
      <c r="B173">
        <v>0.22222258823529528</v>
      </c>
      <c r="D173">
        <v>1.1837750404379741</v>
      </c>
    </row>
    <row r="174" spans="2:5">
      <c r="B174">
        <v>0.11111152941176602</v>
      </c>
      <c r="D174">
        <v>1.2130148065198456</v>
      </c>
    </row>
    <row r="175" spans="2:5">
      <c r="B175">
        <v>0</v>
      </c>
      <c r="D175" s="1">
        <v>1.2611671021525444</v>
      </c>
    </row>
    <row r="176" spans="2:5">
      <c r="B176">
        <v>1</v>
      </c>
      <c r="D176">
        <v>1</v>
      </c>
      <c r="E176" t="s">
        <v>36</v>
      </c>
    </row>
    <row r="177" spans="2:5">
      <c r="B177">
        <v>0.88888894117647077</v>
      </c>
      <c r="D177">
        <v>1.089404761904762</v>
      </c>
    </row>
    <row r="178" spans="2:5">
      <c r="B178">
        <v>0.77777788235294154</v>
      </c>
      <c r="D178">
        <v>1.1046428571428573</v>
      </c>
    </row>
    <row r="179" spans="2:5">
      <c r="B179">
        <v>0.66666682352941231</v>
      </c>
      <c r="D179">
        <v>1.1227380952380952</v>
      </c>
    </row>
    <row r="180" spans="2:5">
      <c r="B180">
        <v>0.55555576470588297</v>
      </c>
      <c r="D180">
        <v>1.2485714285714284</v>
      </c>
    </row>
    <row r="181" spans="2:5">
      <c r="B181">
        <v>0.44444470588235374</v>
      </c>
      <c r="D181">
        <v>1.2470238095238095</v>
      </c>
    </row>
    <row r="182" spans="2:5">
      <c r="B182">
        <v>0.33333364705882451</v>
      </c>
      <c r="D182">
        <v>1.3507142857142855</v>
      </c>
    </row>
    <row r="183" spans="2:5">
      <c r="B183">
        <v>0.22222258823529528</v>
      </c>
      <c r="D183">
        <v>1.425357142857143</v>
      </c>
    </row>
    <row r="184" spans="2:5">
      <c r="B184">
        <v>0.11111152941176602</v>
      </c>
      <c r="D184">
        <v>1.4578571428571427</v>
      </c>
    </row>
    <row r="185" spans="2:5">
      <c r="B185">
        <v>0</v>
      </c>
      <c r="D185" s="1">
        <v>1.5639285714285716</v>
      </c>
    </row>
    <row r="186" spans="2:5">
      <c r="B186">
        <v>1</v>
      </c>
      <c r="D186">
        <v>1</v>
      </c>
      <c r="E186" t="s">
        <v>37</v>
      </c>
    </row>
    <row r="187" spans="2:5">
      <c r="B187">
        <v>0.88888894117647077</v>
      </c>
      <c r="D187">
        <v>1.0886983233073084</v>
      </c>
    </row>
    <row r="188" spans="2:5">
      <c r="B188">
        <v>0.77777788235294154</v>
      </c>
      <c r="D188">
        <v>1.0495328298988866</v>
      </c>
    </row>
    <row r="189" spans="2:5">
      <c r="B189">
        <v>0.66666682352941231</v>
      </c>
      <c r="D189">
        <v>1.2402406246000257</v>
      </c>
    </row>
    <row r="190" spans="2:5">
      <c r="B190">
        <v>0.55555576470588297</v>
      </c>
      <c r="D190">
        <v>1.2774862408805838</v>
      </c>
    </row>
    <row r="191" spans="2:5">
      <c r="B191">
        <v>0.44444470588235374</v>
      </c>
      <c r="D191">
        <v>1.3608089082298733</v>
      </c>
    </row>
    <row r="192" spans="2:5">
      <c r="B192">
        <v>0.33333364705882451</v>
      </c>
      <c r="D192">
        <v>1.3413541533341868</v>
      </c>
    </row>
    <row r="193" spans="2:5">
      <c r="B193">
        <v>0.22222258823529528</v>
      </c>
      <c r="D193">
        <v>1.3101241520542688</v>
      </c>
    </row>
    <row r="194" spans="2:5">
      <c r="B194">
        <v>0.11111152941176602</v>
      </c>
      <c r="D194">
        <v>1.3037245616280559</v>
      </c>
    </row>
    <row r="195" spans="2:5">
      <c r="B195">
        <v>0</v>
      </c>
      <c r="D195" s="1">
        <v>1.3302188659925767</v>
      </c>
    </row>
    <row r="196" spans="2:5">
      <c r="B196">
        <v>1</v>
      </c>
      <c r="D196">
        <v>1</v>
      </c>
      <c r="E196" t="s">
        <v>38</v>
      </c>
    </row>
    <row r="197" spans="2:5">
      <c r="B197">
        <v>0.88888894117647077</v>
      </c>
      <c r="D197">
        <v>1.0403094759602309</v>
      </c>
    </row>
    <row r="198" spans="2:5">
      <c r="B198">
        <v>0.77777788235294154</v>
      </c>
      <c r="D198">
        <v>1.1125017410509976</v>
      </c>
    </row>
    <row r="199" spans="2:5">
      <c r="B199">
        <v>0.66666682352941231</v>
      </c>
      <c r="D199">
        <v>1.1616955515317933</v>
      </c>
    </row>
    <row r="200" spans="2:5">
      <c r="B200">
        <v>0.55555576470588297</v>
      </c>
      <c r="D200">
        <v>1.235549276717671</v>
      </c>
    </row>
    <row r="201" spans="2:5">
      <c r="B201">
        <v>0.44444470588235374</v>
      </c>
      <c r="D201">
        <v>1.3396541775275086</v>
      </c>
    </row>
    <row r="202" spans="2:5">
      <c r="B202">
        <v>0.33333364705882451</v>
      </c>
      <c r="D202">
        <v>1.4680144059533997</v>
      </c>
    </row>
    <row r="203" spans="2:5">
      <c r="B203">
        <v>0.22222258823529528</v>
      </c>
      <c r="D203">
        <v>1.577660823367889</v>
      </c>
    </row>
    <row r="204" spans="2:5">
      <c r="B204">
        <v>0.11111152941176602</v>
      </c>
      <c r="D204">
        <v>1.6273951887299281</v>
      </c>
    </row>
    <row r="205" spans="2:5">
      <c r="B205">
        <v>0</v>
      </c>
      <c r="D205" s="1">
        <v>1.6270337133798938</v>
      </c>
    </row>
    <row r="206" spans="2:5">
      <c r="B206">
        <v>1</v>
      </c>
      <c r="D206">
        <v>1</v>
      </c>
      <c r="E206" t="s">
        <v>39</v>
      </c>
    </row>
    <row r="207" spans="2:5">
      <c r="B207">
        <v>0.88888894117647077</v>
      </c>
      <c r="D207">
        <v>1.0241935483870968</v>
      </c>
    </row>
    <row r="208" spans="2:5">
      <c r="B208">
        <v>0.77777788235294154</v>
      </c>
      <c r="D208">
        <v>1.0564516129032258</v>
      </c>
    </row>
    <row r="209" spans="2:4">
      <c r="B209">
        <v>0.66666682352941231</v>
      </c>
      <c r="D209">
        <v>1.088709677419355</v>
      </c>
    </row>
    <row r="210" spans="2:4">
      <c r="B210">
        <v>0.55555576470588297</v>
      </c>
      <c r="D210">
        <v>1.1129032258064515</v>
      </c>
    </row>
    <row r="211" spans="2:4">
      <c r="B211">
        <v>0.44444470588235374</v>
      </c>
      <c r="D211">
        <v>1.1370967741935483</v>
      </c>
    </row>
    <row r="212" spans="2:4">
      <c r="B212">
        <v>0.33333364705882451</v>
      </c>
      <c r="D212">
        <v>1.1774193548387095</v>
      </c>
    </row>
    <row r="213" spans="2:4">
      <c r="B213">
        <v>0.22222258823529528</v>
      </c>
      <c r="D213">
        <v>1.2016129032258065</v>
      </c>
    </row>
    <row r="214" spans="2:4">
      <c r="B214">
        <v>0.11111152941176602</v>
      </c>
      <c r="D214">
        <v>1.225806451612903</v>
      </c>
    </row>
    <row r="215" spans="2:4">
      <c r="B215">
        <v>0</v>
      </c>
      <c r="D215">
        <v>1.25</v>
      </c>
    </row>
  </sheetData>
  <mergeCells count="13">
    <mergeCell ref="AD2:AF2"/>
    <mergeCell ref="K94:R94"/>
    <mergeCell ref="T1:Z1"/>
    <mergeCell ref="A31:G31"/>
    <mergeCell ref="K31:Q31"/>
    <mergeCell ref="T31:Z31"/>
    <mergeCell ref="K63:Q63"/>
    <mergeCell ref="T63:AA63"/>
    <mergeCell ref="A94:H94"/>
    <mergeCell ref="T94:AA94"/>
    <mergeCell ref="A63:G63"/>
    <mergeCell ref="A1:G1"/>
    <mergeCell ref="K1:Q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FA08-29B5-D447-847E-B40336FA9814}">
  <dimension ref="A1:I30"/>
  <sheetViews>
    <sheetView zoomScale="125" workbookViewId="0">
      <selection activeCell="C29" sqref="C29"/>
    </sheetView>
  </sheetViews>
  <sheetFormatPr defaultColWidth="11.42578125" defaultRowHeight="15"/>
  <sheetData>
    <row r="1" spans="1:9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4" t="s">
        <v>68</v>
      </c>
    </row>
    <row r="2" spans="1:9">
      <c r="A2">
        <v>1</v>
      </c>
      <c r="B2">
        <v>186.6</v>
      </c>
      <c r="C2">
        <f>55.11*3.28</f>
        <v>180.76079999999999</v>
      </c>
      <c r="D2">
        <f>B2-C2</f>
        <v>5.8392000000000053</v>
      </c>
      <c r="E2">
        <v>83.64</v>
      </c>
      <c r="F2">
        <v>22.96</v>
      </c>
      <c r="G2">
        <f>E2-F2</f>
        <v>60.68</v>
      </c>
      <c r="H2">
        <f>G2/D2</f>
        <v>10.391834497876411</v>
      </c>
      <c r="I2">
        <v>1.5</v>
      </c>
    </row>
    <row r="3" spans="1:9">
      <c r="A3">
        <v>2</v>
      </c>
      <c r="B3">
        <v>1472.91</v>
      </c>
      <c r="C3">
        <v>1461.42</v>
      </c>
      <c r="D3">
        <f>B3-C3</f>
        <v>11.490000000000009</v>
      </c>
      <c r="E3">
        <v>1392.9</v>
      </c>
      <c r="F3">
        <v>1060</v>
      </c>
      <c r="G3">
        <f>E3-F3</f>
        <v>332.90000000000009</v>
      </c>
      <c r="H3">
        <f>G3/D3</f>
        <v>28.973020017406427</v>
      </c>
      <c r="I3">
        <v>5.66</v>
      </c>
    </row>
    <row r="4" spans="1:9">
      <c r="A4">
        <v>3</v>
      </c>
      <c r="B4">
        <v>115.78</v>
      </c>
      <c r="C4">
        <v>100.568</v>
      </c>
      <c r="D4">
        <f t="shared" ref="D4:D16" si="0">B4-C4</f>
        <v>15.212000000000003</v>
      </c>
      <c r="E4">
        <v>-98.4</v>
      </c>
      <c r="F4">
        <f>-44*3.28</f>
        <v>-144.32</v>
      </c>
      <c r="G4">
        <f t="shared" ref="G4:G16" si="1">E4-F4</f>
        <v>45.919999999999987</v>
      </c>
      <c r="H4">
        <f t="shared" ref="H4:H16" si="2">G4/D4</f>
        <v>3.0186694714698907</v>
      </c>
      <c r="I4">
        <v>1.43</v>
      </c>
    </row>
    <row r="5" spans="1:9">
      <c r="A5">
        <v>4</v>
      </c>
      <c r="B5">
        <v>866.35</v>
      </c>
      <c r="C5">
        <v>835.24</v>
      </c>
      <c r="D5">
        <f t="shared" si="0"/>
        <v>31.110000000000014</v>
      </c>
      <c r="E5">
        <v>700</v>
      </c>
      <c r="F5">
        <v>675</v>
      </c>
      <c r="G5">
        <f t="shared" si="1"/>
        <v>25</v>
      </c>
      <c r="H5">
        <f t="shared" si="2"/>
        <v>0.80360012857602026</v>
      </c>
      <c r="I5">
        <v>1.1399999999999999</v>
      </c>
    </row>
    <row r="6" spans="1:9">
      <c r="A6">
        <v>5</v>
      </c>
      <c r="B6">
        <v>768.33</v>
      </c>
      <c r="C6">
        <v>694.57</v>
      </c>
      <c r="D6">
        <f t="shared" si="0"/>
        <v>73.759999999999991</v>
      </c>
      <c r="E6">
        <v>597.9</v>
      </c>
      <c r="F6">
        <v>383</v>
      </c>
      <c r="G6">
        <f t="shared" si="1"/>
        <v>214.89999999999998</v>
      </c>
      <c r="H6">
        <f t="shared" si="2"/>
        <v>2.9135032537960956</v>
      </c>
      <c r="I6">
        <v>1.78</v>
      </c>
    </row>
    <row r="7" spans="1:9">
      <c r="A7">
        <v>6</v>
      </c>
      <c r="B7">
        <f>1191+881.8</f>
        <v>2072.8000000000002</v>
      </c>
      <c r="C7">
        <f>1143+851</f>
        <v>1994</v>
      </c>
      <c r="D7">
        <f t="shared" si="0"/>
        <v>78.800000000000182</v>
      </c>
      <c r="E7">
        <v>425</v>
      </c>
      <c r="F7">
        <v>174.98</v>
      </c>
      <c r="G7">
        <f t="shared" si="1"/>
        <v>250.02</v>
      </c>
      <c r="H7">
        <f t="shared" si="2"/>
        <v>3.1728426395939016</v>
      </c>
      <c r="I7">
        <v>1.5</v>
      </c>
    </row>
    <row r="8" spans="1:9">
      <c r="A8">
        <v>7</v>
      </c>
      <c r="B8" s="28">
        <v>1011</v>
      </c>
      <c r="C8">
        <v>909</v>
      </c>
      <c r="D8">
        <f t="shared" si="0"/>
        <v>102</v>
      </c>
      <c r="E8">
        <v>610</v>
      </c>
      <c r="F8">
        <v>525</v>
      </c>
      <c r="G8">
        <f t="shared" si="1"/>
        <v>85</v>
      </c>
      <c r="H8">
        <f t="shared" si="2"/>
        <v>0.83333333333333337</v>
      </c>
      <c r="I8">
        <v>1.26</v>
      </c>
    </row>
    <row r="9" spans="1:9">
      <c r="A9">
        <v>8</v>
      </c>
      <c r="B9" s="28">
        <f>1015+810+1010</f>
        <v>2835</v>
      </c>
      <c r="C9">
        <f>945+771+925</f>
        <v>2641</v>
      </c>
      <c r="D9">
        <f t="shared" si="0"/>
        <v>194</v>
      </c>
      <c r="E9">
        <v>514</v>
      </c>
      <c r="F9">
        <v>360</v>
      </c>
      <c r="G9">
        <f t="shared" si="1"/>
        <v>154</v>
      </c>
      <c r="H9">
        <f t="shared" si="2"/>
        <v>0.79381443298969068</v>
      </c>
      <c r="I9">
        <v>1.56</v>
      </c>
    </row>
    <row r="10" spans="1:9">
      <c r="A10">
        <v>9</v>
      </c>
      <c r="B10" s="28">
        <v>1365</v>
      </c>
      <c r="C10">
        <v>1285</v>
      </c>
      <c r="D10">
        <f t="shared" si="0"/>
        <v>80</v>
      </c>
      <c r="E10">
        <v>1141</v>
      </c>
      <c r="F10">
        <v>1116</v>
      </c>
      <c r="G10">
        <f t="shared" si="1"/>
        <v>25</v>
      </c>
      <c r="H10">
        <f t="shared" si="2"/>
        <v>0.3125</v>
      </c>
      <c r="I10">
        <v>1.33</v>
      </c>
    </row>
    <row r="11" spans="1:9">
      <c r="A11">
        <v>10</v>
      </c>
      <c r="B11">
        <f>371+371+400</f>
        <v>1142</v>
      </c>
      <c r="C11">
        <f>215+224+259</f>
        <v>698</v>
      </c>
      <c r="D11">
        <f t="shared" si="0"/>
        <v>444</v>
      </c>
      <c r="E11">
        <v>74</v>
      </c>
      <c r="F11">
        <v>-60</v>
      </c>
      <c r="G11">
        <f t="shared" si="1"/>
        <v>134</v>
      </c>
      <c r="H11">
        <f t="shared" si="2"/>
        <v>0.30180180180180183</v>
      </c>
      <c r="I11">
        <v>1.63</v>
      </c>
    </row>
    <row r="12" spans="1:9">
      <c r="A12">
        <v>11</v>
      </c>
      <c r="D12">
        <f t="shared" si="0"/>
        <v>0</v>
      </c>
      <c r="G12">
        <f t="shared" si="1"/>
        <v>0</v>
      </c>
      <c r="H12" t="e">
        <f t="shared" si="2"/>
        <v>#DIV/0!</v>
      </c>
    </row>
    <row r="13" spans="1:9">
      <c r="A13">
        <v>12</v>
      </c>
      <c r="B13">
        <f>452.5*3.28</f>
        <v>1484.1999999999998</v>
      </c>
      <c r="C13">
        <f>3.28*449.5</f>
        <v>1474.36</v>
      </c>
      <c r="D13">
        <f t="shared" si="0"/>
        <v>9.8399999999999181</v>
      </c>
      <c r="E13">
        <f>3.28*333.18</f>
        <v>1092.8304000000001</v>
      </c>
      <c r="F13">
        <f>305*3.28</f>
        <v>1000.4</v>
      </c>
      <c r="G13">
        <f t="shared" si="1"/>
        <v>92.430400000000077</v>
      </c>
      <c r="H13">
        <f t="shared" si="2"/>
        <v>9.3933333333334197</v>
      </c>
      <c r="I13">
        <v>1.25</v>
      </c>
    </row>
    <row r="14" spans="1:9">
      <c r="A14">
        <v>13</v>
      </c>
      <c r="D14">
        <f t="shared" si="0"/>
        <v>0</v>
      </c>
      <c r="G14">
        <f t="shared" si="1"/>
        <v>0</v>
      </c>
      <c r="H14" t="e">
        <f t="shared" si="2"/>
        <v>#DIV/0!</v>
      </c>
    </row>
    <row r="15" spans="1:9">
      <c r="A15">
        <v>14</v>
      </c>
      <c r="B15">
        <v>2091</v>
      </c>
      <c r="C15">
        <v>1677.72</v>
      </c>
      <c r="D15">
        <f t="shared" si="0"/>
        <v>413.28</v>
      </c>
      <c r="E15">
        <f>59*3.28</f>
        <v>193.51999999999998</v>
      </c>
      <c r="F15">
        <f>47*3.28</f>
        <v>154.16</v>
      </c>
      <c r="G15">
        <f t="shared" si="1"/>
        <v>39.359999999999985</v>
      </c>
      <c r="H15">
        <f t="shared" si="2"/>
        <v>9.5238095238095205E-2</v>
      </c>
      <c r="I15">
        <v>1.1000000000000001</v>
      </c>
    </row>
    <row r="16" spans="1:9">
      <c r="A16">
        <v>15</v>
      </c>
      <c r="D16">
        <f t="shared" si="0"/>
        <v>0</v>
      </c>
      <c r="G16">
        <f t="shared" si="1"/>
        <v>0</v>
      </c>
      <c r="H16" t="e">
        <f t="shared" si="2"/>
        <v>#DIV/0!</v>
      </c>
    </row>
    <row r="19" spans="1:3">
      <c r="A19">
        <v>1</v>
      </c>
      <c r="B19">
        <v>1.5</v>
      </c>
      <c r="C19">
        <v>10.391834497876411</v>
      </c>
    </row>
    <row r="20" spans="1:3">
      <c r="A20">
        <v>2</v>
      </c>
      <c r="B20">
        <v>5.66</v>
      </c>
      <c r="C20">
        <v>28.973020017406427</v>
      </c>
    </row>
    <row r="21" spans="1:3">
      <c r="A21">
        <v>3</v>
      </c>
      <c r="B21">
        <v>1.43</v>
      </c>
      <c r="C21">
        <v>3.0186694714698907</v>
      </c>
    </row>
    <row r="22" spans="1:3">
      <c r="A22">
        <v>4</v>
      </c>
      <c r="B22">
        <v>1.1399999999999999</v>
      </c>
      <c r="C22">
        <v>0.80360012857602026</v>
      </c>
    </row>
    <row r="23" spans="1:3">
      <c r="A23">
        <v>5</v>
      </c>
      <c r="B23">
        <v>1.78</v>
      </c>
      <c r="C23">
        <v>2.9135032537960956</v>
      </c>
    </row>
    <row r="24" spans="1:3">
      <c r="A24">
        <v>6</v>
      </c>
      <c r="B24">
        <v>1.5</v>
      </c>
      <c r="C24">
        <v>3.1728426395939016</v>
      </c>
    </row>
    <row r="25" spans="1:3">
      <c r="A25">
        <v>7</v>
      </c>
      <c r="B25">
        <v>1.26</v>
      </c>
      <c r="C25">
        <v>0.83333333333333337</v>
      </c>
    </row>
    <row r="26" spans="1:3">
      <c r="A26">
        <v>8</v>
      </c>
      <c r="B26">
        <v>1.56</v>
      </c>
      <c r="C26">
        <v>0.79381443298969068</v>
      </c>
    </row>
    <row r="27" spans="1:3">
      <c r="A27">
        <v>9</v>
      </c>
      <c r="B27">
        <v>1.33</v>
      </c>
      <c r="C27">
        <v>0.3125</v>
      </c>
    </row>
    <row r="28" spans="1:3">
      <c r="A28">
        <v>10</v>
      </c>
      <c r="B28">
        <v>1.63</v>
      </c>
      <c r="C28">
        <v>0.30180180180180183</v>
      </c>
    </row>
    <row r="29" spans="1:3">
      <c r="A29">
        <v>12</v>
      </c>
      <c r="B29">
        <v>1.25</v>
      </c>
      <c r="C29">
        <v>9.3933</v>
      </c>
    </row>
    <row r="30" spans="1:3">
      <c r="A30">
        <v>14</v>
      </c>
      <c r="B30">
        <v>1.1000000000000001</v>
      </c>
      <c r="C30">
        <v>9.5200000000000007E-2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CB5F-53E4-4D49-9981-31661661110B}">
  <dimension ref="A2:L42"/>
  <sheetViews>
    <sheetView zoomScale="48" zoomScaleNormal="48" workbookViewId="0">
      <selection activeCell="V34" sqref="V34"/>
    </sheetView>
  </sheetViews>
  <sheetFormatPr defaultColWidth="8.85546875" defaultRowHeight="15"/>
  <sheetData>
    <row r="2" spans="1:12">
      <c r="B2" t="s">
        <v>55</v>
      </c>
      <c r="E2" t="s">
        <v>56</v>
      </c>
      <c r="G2">
        <v>4</v>
      </c>
      <c r="H2" t="s">
        <v>57</v>
      </c>
      <c r="K2" t="s">
        <v>58</v>
      </c>
    </row>
    <row r="3" spans="1:12">
      <c r="A3" t="s">
        <v>31</v>
      </c>
      <c r="B3">
        <v>1</v>
      </c>
      <c r="C3">
        <v>1</v>
      </c>
      <c r="D3" t="s">
        <v>59</v>
      </c>
      <c r="E3">
        <v>1</v>
      </c>
      <c r="F3">
        <v>1</v>
      </c>
      <c r="G3">
        <v>5</v>
      </c>
      <c r="H3">
        <v>1</v>
      </c>
      <c r="I3">
        <v>1</v>
      </c>
      <c r="J3">
        <v>8</v>
      </c>
      <c r="K3">
        <v>1</v>
      </c>
      <c r="L3">
        <v>1</v>
      </c>
    </row>
    <row r="4" spans="1:12">
      <c r="B4">
        <v>1</v>
      </c>
      <c r="C4">
        <v>0.88888887804878047</v>
      </c>
      <c r="E4">
        <v>1.5158730158730158</v>
      </c>
      <c r="F4">
        <v>0.88888788698527177</v>
      </c>
      <c r="G4">
        <v>6</v>
      </c>
      <c r="H4">
        <v>1.0076026355803345</v>
      </c>
      <c r="I4">
        <v>0.88888800000000001</v>
      </c>
      <c r="J4">
        <v>12</v>
      </c>
      <c r="K4">
        <v>1.089404761904762</v>
      </c>
      <c r="L4">
        <v>0.88888888888888884</v>
      </c>
    </row>
    <row r="5" spans="1:12">
      <c r="B5">
        <v>1</v>
      </c>
      <c r="C5">
        <v>0.77777775609756095</v>
      </c>
      <c r="E5">
        <v>2.0238095238095237</v>
      </c>
      <c r="F5">
        <v>0.77777577397054343</v>
      </c>
      <c r="G5">
        <v>7</v>
      </c>
      <c r="H5">
        <v>1.0155431660753507</v>
      </c>
      <c r="I5">
        <v>0.77777600000000002</v>
      </c>
      <c r="J5">
        <v>14</v>
      </c>
      <c r="K5">
        <v>1.1046428571428573</v>
      </c>
      <c r="L5">
        <v>0.77777777777777779</v>
      </c>
    </row>
    <row r="6" spans="1:12">
      <c r="B6">
        <v>1.125</v>
      </c>
      <c r="C6">
        <v>0.66666663414634142</v>
      </c>
      <c r="E6">
        <v>2.4920634920634925</v>
      </c>
      <c r="F6">
        <v>0.6666636609558152</v>
      </c>
      <c r="H6">
        <v>1.0234836965703666</v>
      </c>
      <c r="I6">
        <v>0.66666400000000015</v>
      </c>
      <c r="J6">
        <v>15</v>
      </c>
      <c r="K6">
        <v>1.1227380952380952</v>
      </c>
      <c r="L6">
        <v>0.66666666666666663</v>
      </c>
    </row>
    <row r="7" spans="1:12">
      <c r="B7">
        <v>1.25</v>
      </c>
      <c r="C7">
        <v>0.55555551219512189</v>
      </c>
      <c r="E7">
        <v>3.0158730158730158</v>
      </c>
      <c r="F7">
        <v>0.55555154794108697</v>
      </c>
      <c r="H7">
        <v>1.0280452779185674</v>
      </c>
      <c r="I7">
        <v>0.55555200000000016</v>
      </c>
      <c r="K7">
        <v>1.2485714285714284</v>
      </c>
      <c r="L7">
        <v>0.55555555555555558</v>
      </c>
    </row>
    <row r="8" spans="1:12">
      <c r="B8">
        <v>1.25</v>
      </c>
      <c r="C8">
        <v>0.44444439024390242</v>
      </c>
      <c r="E8">
        <v>3.4841269841269842</v>
      </c>
      <c r="F8">
        <v>0.44443943492635868</v>
      </c>
      <c r="H8">
        <v>1.0734921439432337</v>
      </c>
      <c r="I8">
        <v>0.44444000000000017</v>
      </c>
      <c r="K8">
        <v>1.2470238095238095</v>
      </c>
      <c r="L8">
        <v>0.44444444444444442</v>
      </c>
    </row>
    <row r="9" spans="1:12">
      <c r="B9">
        <v>1.375</v>
      </c>
      <c r="C9">
        <v>0.33333326829268295</v>
      </c>
      <c r="E9">
        <v>4.1349206349206353</v>
      </c>
      <c r="F9">
        <v>0.33332732191163045</v>
      </c>
      <c r="H9">
        <v>1.0915695218786958</v>
      </c>
      <c r="I9">
        <v>0.33332800000000018</v>
      </c>
      <c r="K9">
        <v>1.3507142857142855</v>
      </c>
      <c r="L9">
        <v>0.33333333333333331</v>
      </c>
    </row>
    <row r="10" spans="1:12">
      <c r="B10">
        <v>1.375</v>
      </c>
      <c r="C10">
        <v>0.22222214634146345</v>
      </c>
      <c r="E10">
        <v>4.5000000000000009</v>
      </c>
      <c r="F10">
        <v>0.22221520889690216</v>
      </c>
      <c r="H10">
        <v>1.1417469167089036</v>
      </c>
      <c r="I10">
        <v>0.22221600000000019</v>
      </c>
      <c r="K10">
        <v>1.425357142857143</v>
      </c>
      <c r="L10">
        <v>0.22222222222222221</v>
      </c>
    </row>
    <row r="11" spans="1:12">
      <c r="B11">
        <v>1.5</v>
      </c>
      <c r="C11">
        <v>0.11111102439024394</v>
      </c>
      <c r="E11">
        <v>5.174603174603174</v>
      </c>
      <c r="F11">
        <v>0.11110309588217389</v>
      </c>
      <c r="H11">
        <v>1.1415779692515629</v>
      </c>
      <c r="I11">
        <v>0.1111040000000002</v>
      </c>
      <c r="K11">
        <v>1.4578571428571427</v>
      </c>
      <c r="L11">
        <v>0.1111111111111111</v>
      </c>
    </row>
    <row r="12" spans="1:12">
      <c r="B12">
        <v>1.5</v>
      </c>
      <c r="C12">
        <v>0</v>
      </c>
      <c r="E12">
        <v>5.6587301587301591</v>
      </c>
      <c r="F12">
        <v>0</v>
      </c>
      <c r="H12">
        <v>1.1414090217942221</v>
      </c>
      <c r="I12">
        <v>0</v>
      </c>
      <c r="K12">
        <v>1.5639285714285716</v>
      </c>
      <c r="L12">
        <v>0</v>
      </c>
    </row>
    <row r="13" spans="1:12">
      <c r="A13" t="s">
        <v>32</v>
      </c>
      <c r="B13">
        <v>1</v>
      </c>
      <c r="C13">
        <v>1</v>
      </c>
      <c r="H13">
        <v>1</v>
      </c>
      <c r="I13">
        <v>1</v>
      </c>
      <c r="K13">
        <v>1</v>
      </c>
      <c r="L13">
        <v>1</v>
      </c>
    </row>
    <row r="14" spans="1:12">
      <c r="B14">
        <v>1.0819672131147542</v>
      </c>
      <c r="C14">
        <v>0.88888888888888884</v>
      </c>
      <c r="H14">
        <v>1.1089928057553955</v>
      </c>
      <c r="I14">
        <v>0.88888888888888884</v>
      </c>
      <c r="K14">
        <v>1.0241935483870968</v>
      </c>
      <c r="L14">
        <v>0.88888928317955984</v>
      </c>
    </row>
    <row r="15" spans="1:12">
      <c r="B15">
        <v>1.1147540983606559</v>
      </c>
      <c r="C15">
        <v>0.77777777777777779</v>
      </c>
      <c r="H15">
        <v>1.2359712230215827</v>
      </c>
      <c r="I15">
        <v>0.77777777777777779</v>
      </c>
      <c r="K15">
        <v>1.0564516129032258</v>
      </c>
      <c r="L15">
        <v>0.77777856635911979</v>
      </c>
    </row>
    <row r="16" spans="1:12">
      <c r="B16">
        <v>1.1147540983606559</v>
      </c>
      <c r="C16">
        <v>0.66666666666666663</v>
      </c>
      <c r="H16">
        <v>1.3658273381294963</v>
      </c>
      <c r="I16">
        <v>0.66666666666666663</v>
      </c>
      <c r="K16">
        <v>1.088709677419355</v>
      </c>
      <c r="L16">
        <v>0.66666784953867964</v>
      </c>
    </row>
    <row r="17" spans="1:12">
      <c r="B17">
        <v>1.2295081967213115</v>
      </c>
      <c r="C17">
        <v>0.55555555555555558</v>
      </c>
      <c r="H17">
        <v>1.4579136690647483</v>
      </c>
      <c r="I17">
        <v>0.55555555555555558</v>
      </c>
      <c r="K17">
        <v>1.1129032258064515</v>
      </c>
      <c r="L17">
        <v>0.55555713271823948</v>
      </c>
    </row>
    <row r="18" spans="1:12">
      <c r="B18">
        <v>1.2295081967213115</v>
      </c>
      <c r="C18">
        <v>0.44444444444444442</v>
      </c>
      <c r="H18">
        <v>1.5964028776978418</v>
      </c>
      <c r="I18">
        <v>0.44444444444444442</v>
      </c>
      <c r="K18">
        <v>1.1370967741935483</v>
      </c>
      <c r="L18">
        <v>0.44444641589779937</v>
      </c>
    </row>
    <row r="19" spans="1:12">
      <c r="B19">
        <v>1.2459016393442621</v>
      </c>
      <c r="C19">
        <v>0.33333333333333331</v>
      </c>
      <c r="H19">
        <v>1.7050359712230216</v>
      </c>
      <c r="I19">
        <v>0.33333333333333331</v>
      </c>
      <c r="K19">
        <v>1.1774193548387095</v>
      </c>
      <c r="L19">
        <v>0.33333569907735922</v>
      </c>
    </row>
    <row r="20" spans="1:12">
      <c r="B20">
        <v>1.2950819672131149</v>
      </c>
      <c r="C20">
        <v>0.22222222222222221</v>
      </c>
      <c r="H20">
        <v>1.8546762589928059</v>
      </c>
      <c r="I20">
        <v>0.22222222222222221</v>
      </c>
      <c r="K20">
        <v>1.2016129032258065</v>
      </c>
      <c r="L20">
        <v>0.22222498225691911</v>
      </c>
    </row>
    <row r="21" spans="1:12">
      <c r="B21">
        <v>1.3114754098360655</v>
      </c>
      <c r="C21">
        <v>0.1111111111111111</v>
      </c>
      <c r="H21">
        <v>1.8079136690647479</v>
      </c>
      <c r="I21">
        <v>0.1111111111111111</v>
      </c>
      <c r="K21">
        <v>1.225806451612903</v>
      </c>
      <c r="L21">
        <v>0.11111426543647898</v>
      </c>
    </row>
    <row r="22" spans="1:12">
      <c r="B22">
        <v>1.4262295081967213</v>
      </c>
      <c r="C22">
        <v>0</v>
      </c>
      <c r="H22">
        <v>1.7787769784172662</v>
      </c>
      <c r="I22">
        <v>0</v>
      </c>
      <c r="K22">
        <v>1.25</v>
      </c>
      <c r="L22">
        <v>0</v>
      </c>
    </row>
    <row r="23" spans="1:12">
      <c r="A23" t="s">
        <v>37</v>
      </c>
      <c r="B23">
        <v>1</v>
      </c>
      <c r="C23">
        <v>1</v>
      </c>
      <c r="H23">
        <v>1</v>
      </c>
      <c r="I23">
        <v>1</v>
      </c>
      <c r="K23">
        <v>1</v>
      </c>
      <c r="L23">
        <v>0</v>
      </c>
    </row>
    <row r="24" spans="1:12">
      <c r="B24">
        <v>1.0886983233073084</v>
      </c>
      <c r="C24">
        <v>0.88888888888888884</v>
      </c>
      <c r="H24">
        <v>1.0576003824091778</v>
      </c>
      <c r="I24">
        <v>0.88888888888888895</v>
      </c>
      <c r="K24">
        <v>0.88888928317955984</v>
      </c>
      <c r="L24">
        <v>0.11111071682044013</v>
      </c>
    </row>
    <row r="25" spans="1:12">
      <c r="B25">
        <v>1.0495328298988866</v>
      </c>
      <c r="C25">
        <v>0.77777777777777779</v>
      </c>
      <c r="H25">
        <v>1.1058453974323956</v>
      </c>
      <c r="I25">
        <v>0.7777777777777779</v>
      </c>
      <c r="K25">
        <v>0.77777856635911979</v>
      </c>
      <c r="L25">
        <v>0.22222143364088026</v>
      </c>
    </row>
    <row r="26" spans="1:12">
      <c r="B26">
        <v>1.2402406246000257</v>
      </c>
      <c r="C26">
        <v>0.66666666666666663</v>
      </c>
      <c r="H26">
        <v>1.1641286533733952</v>
      </c>
      <c r="I26">
        <v>0.66666666666666674</v>
      </c>
      <c r="K26">
        <v>0.66666784953867964</v>
      </c>
      <c r="L26">
        <v>0.33333215046132036</v>
      </c>
    </row>
    <row r="27" spans="1:12">
      <c r="B27">
        <v>1.2774862408805838</v>
      </c>
      <c r="C27">
        <v>0.55555555555555558</v>
      </c>
      <c r="H27">
        <v>1.2198511335700628</v>
      </c>
      <c r="I27">
        <v>0.55555555555555569</v>
      </c>
      <c r="K27">
        <v>0.55555713271823948</v>
      </c>
      <c r="L27">
        <v>0.44444286728176052</v>
      </c>
    </row>
    <row r="28" spans="1:12">
      <c r="B28">
        <v>1.3608089082298733</v>
      </c>
      <c r="C28">
        <v>0.44444444444444442</v>
      </c>
      <c r="H28">
        <v>1.2694960393335155</v>
      </c>
      <c r="I28">
        <v>0.44444444444444464</v>
      </c>
      <c r="K28">
        <v>0.44444641589779937</v>
      </c>
      <c r="L28">
        <v>0.55555358410220068</v>
      </c>
    </row>
    <row r="29" spans="1:12">
      <c r="B29">
        <v>1.3413541533341868</v>
      </c>
      <c r="C29">
        <v>0.33333333333333331</v>
      </c>
      <c r="H29">
        <v>1.3225553127560776</v>
      </c>
      <c r="I29">
        <v>0.33333333333333354</v>
      </c>
      <c r="K29">
        <v>0.33333569907735922</v>
      </c>
      <c r="L29">
        <v>0.66666430092264073</v>
      </c>
    </row>
    <row r="30" spans="1:12">
      <c r="B30">
        <v>1.3101241520542688</v>
      </c>
      <c r="C30">
        <v>0.22222222222222221</v>
      </c>
      <c r="H30">
        <v>1.3722685058727127</v>
      </c>
      <c r="I30">
        <v>0.22222222222222238</v>
      </c>
      <c r="K30">
        <v>0.22222498225691911</v>
      </c>
      <c r="L30">
        <v>0.77777501774308089</v>
      </c>
    </row>
    <row r="31" spans="1:12">
      <c r="B31">
        <v>1.3037245616280559</v>
      </c>
      <c r="C31">
        <v>0.1111111111111111</v>
      </c>
      <c r="H31">
        <v>1.4315077847582627</v>
      </c>
      <c r="I31">
        <v>0.11111111111111119</v>
      </c>
      <c r="K31">
        <v>0.11111426543647898</v>
      </c>
      <c r="L31">
        <v>0.88888573456352105</v>
      </c>
    </row>
    <row r="32" spans="1:12">
      <c r="B32">
        <v>1.3302188659925767</v>
      </c>
      <c r="C32">
        <v>0</v>
      </c>
      <c r="H32">
        <v>1.4954588910133844</v>
      </c>
      <c r="I32">
        <v>0</v>
      </c>
      <c r="K32">
        <v>0</v>
      </c>
      <c r="L32">
        <v>0.99999645138396109</v>
      </c>
    </row>
    <row r="33" spans="1:12">
      <c r="A33" t="s">
        <v>38</v>
      </c>
      <c r="B33">
        <v>1</v>
      </c>
      <c r="C33">
        <v>1</v>
      </c>
      <c r="H33">
        <v>1</v>
      </c>
      <c r="I33">
        <v>1</v>
      </c>
    </row>
    <row r="34" spans="1:12">
      <c r="B34">
        <v>1.0403094759602309</v>
      </c>
      <c r="C34">
        <v>0.88955223880597012</v>
      </c>
      <c r="H34">
        <v>1.0221475675003111</v>
      </c>
      <c r="I34">
        <v>0.88888894117647077</v>
      </c>
    </row>
    <row r="35" spans="1:12">
      <c r="B35">
        <v>1.1125017410509976</v>
      </c>
      <c r="C35">
        <v>0.77910447761194035</v>
      </c>
      <c r="H35">
        <v>1.1067562523329599</v>
      </c>
      <c r="I35">
        <v>0.77777788235294154</v>
      </c>
    </row>
    <row r="36" spans="1:12">
      <c r="B36">
        <v>1.1616955515317933</v>
      </c>
      <c r="C36">
        <v>0.66865671641791047</v>
      </c>
      <c r="H36">
        <v>1.0747791464476792</v>
      </c>
      <c r="I36">
        <v>0.66666682352941231</v>
      </c>
    </row>
    <row r="37" spans="1:12">
      <c r="B37">
        <v>1.235549276717671</v>
      </c>
      <c r="C37">
        <v>0.5582089552238807</v>
      </c>
      <c r="H37">
        <v>1.0878437227821325</v>
      </c>
      <c r="I37">
        <v>0.55555576470588297</v>
      </c>
    </row>
    <row r="38" spans="1:12">
      <c r="B38">
        <v>1.3396541775275086</v>
      </c>
      <c r="C38">
        <v>0.44776119402985076</v>
      </c>
      <c r="H38">
        <v>1.1974617394550204</v>
      </c>
      <c r="I38">
        <v>0.44444470588235374</v>
      </c>
    </row>
    <row r="39" spans="1:12">
      <c r="B39">
        <v>1.4680144059533997</v>
      </c>
      <c r="C39">
        <v>0.33731343283582094</v>
      </c>
      <c r="H39">
        <v>1.1809132760980465</v>
      </c>
      <c r="I39">
        <v>0.33333364705882451</v>
      </c>
    </row>
    <row r="40" spans="1:12">
      <c r="B40">
        <v>1.577660823367889</v>
      </c>
      <c r="C40">
        <v>0.22686567164179103</v>
      </c>
      <c r="H40">
        <v>1.1837750404379741</v>
      </c>
      <c r="I40">
        <v>0.22222258823529528</v>
      </c>
    </row>
    <row r="41" spans="1:12">
      <c r="B41">
        <v>1.6273951887299281</v>
      </c>
      <c r="C41">
        <v>0.11641791044776115</v>
      </c>
      <c r="H41">
        <v>1.2130148065198456</v>
      </c>
      <c r="I41">
        <v>0.11111152941176602</v>
      </c>
    </row>
    <row r="42" spans="1:12">
      <c r="B42">
        <v>1.6270337133798938</v>
      </c>
      <c r="C42">
        <v>0</v>
      </c>
      <c r="H42">
        <v>1.2611671021525444</v>
      </c>
      <c r="I42">
        <v>0</v>
      </c>
      <c r="K42" s="1"/>
      <c r="L4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ElevationChange Reservoir Level</vt:lpstr>
      <vt:lpstr>Pump Tank Location</vt:lpstr>
    </vt:vector>
  </TitlesOfParts>
  <Company>Michigan Technological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Kraft</dc:creator>
  <cp:lastModifiedBy>Brian Barkdoll</cp:lastModifiedBy>
  <dcterms:created xsi:type="dcterms:W3CDTF">2018-10-17T00:09:42Z</dcterms:created>
  <dcterms:modified xsi:type="dcterms:W3CDTF">2020-03-26T15:11:51Z</dcterms:modified>
</cp:coreProperties>
</file>